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У_2024 _ТОЛЬКО МЕСТНЫЙ_от 25 декабря 2023 года\"/>
    </mc:Choice>
  </mc:AlternateContent>
  <bookViews>
    <workbookView xWindow="0" yWindow="0" windowWidth="15480" windowHeight="9975"/>
  </bookViews>
  <sheets>
    <sheet name="ДОУ №31" sheetId="1" r:id="rId1"/>
    <sheet name="Разд.1" sheetId="7" r:id="rId2"/>
    <sheet name="2024" sheetId="2" r:id="rId3"/>
    <sheet name="2025" sheetId="4" r:id="rId4"/>
    <sheet name="2026" sheetId="5" r:id="rId5"/>
    <sheet name="Разд.1.4" sheetId="6" r:id="rId6"/>
    <sheet name="Разд.2" sheetId="3" r:id="rId7"/>
  </sheets>
  <externalReferences>
    <externalReference r:id="rId8"/>
  </externalReferences>
  <definedNames>
    <definedName name="_xlnm.Print_Area" localSheetId="2">'2024'!$A$1:$Q$88</definedName>
    <definedName name="_xlnm.Print_Area" localSheetId="3">'2025'!$A$1:$P$88</definedName>
    <definedName name="_xlnm.Print_Area" localSheetId="4">'2026'!$A$1:$P$88</definedName>
    <definedName name="_xlnm.Print_Area" localSheetId="0">'ДОУ №31'!$A$1:$J$32</definedName>
    <definedName name="_xlnm.Print_Area" localSheetId="1">Разд.1!$A$1:$I$88</definedName>
    <definedName name="_xlnm.Print_Area" localSheetId="5">Разд.1.4!$A$1:$V$88</definedName>
    <definedName name="_xlnm.Print_Area" localSheetId="6">Разд.2!$A$1:$J$60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4" i="2"/>
  <c r="G10" i="3" l="1"/>
  <c r="G17" i="3" l="1"/>
  <c r="F70" i="2" l="1"/>
  <c r="F76" i="2"/>
  <c r="F75" i="2"/>
  <c r="F79" i="5" l="1"/>
  <c r="F71" i="5"/>
  <c r="F70" i="5" s="1"/>
  <c r="F66" i="5" s="1"/>
  <c r="F60" i="5"/>
  <c r="F56" i="5"/>
  <c r="F52" i="5"/>
  <c r="F37" i="5"/>
  <c r="F33" i="5" s="1"/>
  <c r="F21" i="5"/>
  <c r="F20" i="5" s="1"/>
  <c r="F15" i="5"/>
  <c r="F32" i="5" l="1"/>
  <c r="F12" i="5" s="1"/>
  <c r="F11" i="5" s="1"/>
  <c r="F8" i="5" s="1"/>
  <c r="F7" i="5" s="1"/>
  <c r="M76" i="5"/>
  <c r="M75" i="5"/>
  <c r="M73" i="5"/>
  <c r="M71" i="5"/>
  <c r="M70" i="5" s="1"/>
  <c r="M66" i="5" s="1"/>
  <c r="M63" i="5"/>
  <c r="M60" i="5"/>
  <c r="M56" i="5"/>
  <c r="M52" i="5"/>
  <c r="M37" i="5"/>
  <c r="M33" i="5"/>
  <c r="M21" i="5"/>
  <c r="M20" i="5" s="1"/>
  <c r="M15" i="5"/>
  <c r="M76" i="4"/>
  <c r="M75" i="4"/>
  <c r="M73" i="4"/>
  <c r="M71" i="4"/>
  <c r="M70" i="4" s="1"/>
  <c r="M66" i="4" s="1"/>
  <c r="M63" i="4"/>
  <c r="M60" i="4"/>
  <c r="M56" i="4"/>
  <c r="M52" i="4"/>
  <c r="M37" i="4"/>
  <c r="M33" i="4"/>
  <c r="M21" i="4"/>
  <c r="M20" i="4" s="1"/>
  <c r="M15" i="4"/>
  <c r="N76" i="2"/>
  <c r="N75" i="2"/>
  <c r="N73" i="2"/>
  <c r="M32" i="5" l="1"/>
  <c r="M14" i="5" s="1"/>
  <c r="M11" i="5" s="1"/>
  <c r="M8" i="5" s="1"/>
  <c r="M7" i="5" s="1"/>
  <c r="M32" i="4"/>
  <c r="M14" i="4" s="1"/>
  <c r="M11" i="4" s="1"/>
  <c r="M8" i="4" s="1"/>
  <c r="M7" i="4" s="1"/>
  <c r="H70" i="2"/>
  <c r="E63" i="2"/>
  <c r="F63" i="2"/>
  <c r="E65" i="2"/>
  <c r="E64" i="2"/>
  <c r="F53" i="2"/>
  <c r="I17" i="3" l="1"/>
  <c r="L11" i="2" l="1"/>
  <c r="G63" i="2"/>
  <c r="H63" i="2"/>
  <c r="I63" i="2"/>
  <c r="J63" i="2"/>
  <c r="K63" i="2"/>
  <c r="L63" i="2"/>
  <c r="L32" i="2" s="1"/>
  <c r="L21" i="2" s="1"/>
  <c r="L20" i="2" s="1"/>
  <c r="M63" i="2"/>
  <c r="N63" i="2"/>
  <c r="O63" i="2"/>
  <c r="P63" i="2"/>
  <c r="Q63" i="2"/>
  <c r="L8" i="2" l="1"/>
  <c r="L7" i="2" s="1"/>
  <c r="J45" i="3" l="1"/>
  <c r="J44" i="3" s="1"/>
  <c r="J43" i="3"/>
  <c r="J42" i="3" s="1"/>
  <c r="G45" i="3"/>
  <c r="G44" i="3" s="1"/>
  <c r="J36" i="3"/>
  <c r="J32" i="3"/>
  <c r="I32" i="3"/>
  <c r="H32" i="3"/>
  <c r="G32" i="3"/>
  <c r="G29" i="3"/>
  <c r="I25" i="3"/>
  <c r="I24" i="3" s="1"/>
  <c r="H25" i="3"/>
  <c r="J24" i="3"/>
  <c r="I15" i="3"/>
  <c r="J15" i="3"/>
  <c r="E79" i="5"/>
  <c r="E34" i="5"/>
  <c r="F79" i="4"/>
  <c r="E88" i="4"/>
  <c r="G88" i="7" s="1"/>
  <c r="G66" i="2"/>
  <c r="J66" i="2"/>
  <c r="E76" i="5"/>
  <c r="E73" i="5"/>
  <c r="E88" i="5"/>
  <c r="E86" i="5"/>
  <c r="H86" i="7" s="1"/>
  <c r="E85" i="5"/>
  <c r="E84" i="5"/>
  <c r="E83" i="5"/>
  <c r="E81" i="5"/>
  <c r="E80" i="5"/>
  <c r="E78" i="5"/>
  <c r="E77" i="5"/>
  <c r="H77" i="7" s="1"/>
  <c r="E75" i="5"/>
  <c r="E74" i="5"/>
  <c r="E72" i="5"/>
  <c r="P71" i="5"/>
  <c r="O71" i="5"/>
  <c r="N71" i="5"/>
  <c r="N70" i="5" s="1"/>
  <c r="N66" i="5" s="1"/>
  <c r="L71" i="5"/>
  <c r="L70" i="5" s="1"/>
  <c r="L66" i="5" s="1"/>
  <c r="K71" i="5"/>
  <c r="K70" i="5" s="1"/>
  <c r="K66" i="5" s="1"/>
  <c r="J71" i="5"/>
  <c r="J70" i="5" s="1"/>
  <c r="J66" i="5" s="1"/>
  <c r="I71" i="5"/>
  <c r="H71" i="5"/>
  <c r="G71" i="5"/>
  <c r="P70" i="5"/>
  <c r="P66" i="5" s="1"/>
  <c r="O70" i="5"/>
  <c r="O66" i="5" s="1"/>
  <c r="I70" i="5"/>
  <c r="I66" i="5" s="1"/>
  <c r="H70" i="5"/>
  <c r="G70" i="5"/>
  <c r="G66" i="5" s="1"/>
  <c r="E69" i="5"/>
  <c r="E68" i="5"/>
  <c r="E67" i="5"/>
  <c r="H66" i="5"/>
  <c r="E61" i="5"/>
  <c r="P60" i="5"/>
  <c r="O60" i="5"/>
  <c r="N60" i="5"/>
  <c r="L60" i="5"/>
  <c r="K60" i="5"/>
  <c r="J60" i="5"/>
  <c r="I60" i="5"/>
  <c r="H60" i="5"/>
  <c r="G60" i="5"/>
  <c r="E60" i="5"/>
  <c r="E59" i="5"/>
  <c r="E58" i="5"/>
  <c r="E57" i="5"/>
  <c r="P56" i="5"/>
  <c r="O56" i="5"/>
  <c r="N56" i="5"/>
  <c r="L56" i="5"/>
  <c r="K56" i="5"/>
  <c r="J56" i="5"/>
  <c r="I56" i="5"/>
  <c r="H56" i="5"/>
  <c r="G56" i="5"/>
  <c r="E55" i="5"/>
  <c r="E54" i="5"/>
  <c r="E53" i="5"/>
  <c r="E52" i="5" s="1"/>
  <c r="P52" i="5"/>
  <c r="O52" i="5"/>
  <c r="N52" i="5"/>
  <c r="L52" i="5"/>
  <c r="K52" i="5"/>
  <c r="J52" i="5"/>
  <c r="I52" i="5"/>
  <c r="H52" i="5"/>
  <c r="G52" i="5"/>
  <c r="E51" i="5"/>
  <c r="E50" i="5"/>
  <c r="E49" i="5"/>
  <c r="E48" i="5"/>
  <c r="E47" i="5"/>
  <c r="E46" i="5"/>
  <c r="E44" i="5"/>
  <c r="E43" i="5"/>
  <c r="E42" i="5"/>
  <c r="E41" i="5"/>
  <c r="E40" i="5"/>
  <c r="E39" i="5"/>
  <c r="E38" i="5"/>
  <c r="P37" i="5"/>
  <c r="P33" i="5" s="1"/>
  <c r="O37" i="5"/>
  <c r="O33" i="5" s="1"/>
  <c r="N37" i="5"/>
  <c r="L37" i="5"/>
  <c r="K37" i="5"/>
  <c r="K33" i="5" s="1"/>
  <c r="J37" i="5"/>
  <c r="I37" i="5"/>
  <c r="I33" i="5" s="1"/>
  <c r="H37" i="5"/>
  <c r="H33" i="5" s="1"/>
  <c r="H32" i="5" s="1"/>
  <c r="H21" i="5" s="1"/>
  <c r="H20" i="5" s="1"/>
  <c r="H8" i="5" s="1"/>
  <c r="H7" i="5" s="1"/>
  <c r="G37" i="5"/>
  <c r="G33" i="5" s="1"/>
  <c r="E36" i="5"/>
  <c r="E35" i="5"/>
  <c r="N33" i="5"/>
  <c r="L33" i="5"/>
  <c r="L32" i="5" s="1"/>
  <c r="J33" i="5"/>
  <c r="J32" i="5" s="1"/>
  <c r="J21" i="5" s="1"/>
  <c r="J20" i="5" s="1"/>
  <c r="J8" i="5" s="1"/>
  <c r="J7" i="5" s="1"/>
  <c r="E26" i="5"/>
  <c r="E24" i="5"/>
  <c r="E23" i="5"/>
  <c r="P21" i="5"/>
  <c r="O21" i="5"/>
  <c r="N21" i="5"/>
  <c r="L21" i="5"/>
  <c r="L20" i="5" s="1"/>
  <c r="P20" i="5"/>
  <c r="O20" i="5"/>
  <c r="N20" i="5"/>
  <c r="P15" i="5"/>
  <c r="O15" i="5"/>
  <c r="N15" i="5"/>
  <c r="L15" i="5"/>
  <c r="L8" i="5" s="1"/>
  <c r="K15" i="5"/>
  <c r="J15" i="5"/>
  <c r="I15" i="5"/>
  <c r="H15" i="5"/>
  <c r="G15" i="5"/>
  <c r="E15" i="5"/>
  <c r="L11" i="5"/>
  <c r="K11" i="5"/>
  <c r="J11" i="5"/>
  <c r="I11" i="5"/>
  <c r="H11" i="5"/>
  <c r="G11" i="5"/>
  <c r="E6" i="5"/>
  <c r="E86" i="4"/>
  <c r="G86" i="7" s="1"/>
  <c r="E85" i="4"/>
  <c r="E84" i="4"/>
  <c r="G84" i="7" s="1"/>
  <c r="E83" i="4"/>
  <c r="E81" i="4"/>
  <c r="E78" i="4"/>
  <c r="G78" i="7" s="1"/>
  <c r="E77" i="4"/>
  <c r="G77" i="7" s="1"/>
  <c r="E75" i="4"/>
  <c r="G75" i="7" s="1"/>
  <c r="E74" i="4"/>
  <c r="G74" i="7" s="1"/>
  <c r="E73" i="4"/>
  <c r="E72" i="4"/>
  <c r="P71" i="4"/>
  <c r="O71" i="4"/>
  <c r="N71" i="4"/>
  <c r="L71" i="4"/>
  <c r="K71" i="4"/>
  <c r="K70" i="4" s="1"/>
  <c r="K66" i="4" s="1"/>
  <c r="J71" i="4"/>
  <c r="I71" i="4"/>
  <c r="H71" i="4"/>
  <c r="H70" i="4" s="1"/>
  <c r="H66" i="4" s="1"/>
  <c r="H32" i="4" s="1"/>
  <c r="H21" i="4" s="1"/>
  <c r="H20" i="4" s="1"/>
  <c r="H8" i="4" s="1"/>
  <c r="H7" i="4" s="1"/>
  <c r="G71" i="4"/>
  <c r="F71" i="4"/>
  <c r="F70" i="4" s="1"/>
  <c r="P70" i="4"/>
  <c r="P66" i="4" s="1"/>
  <c r="P32" i="4" s="1"/>
  <c r="P14" i="4" s="1"/>
  <c r="P11" i="4" s="1"/>
  <c r="P8" i="4" s="1"/>
  <c r="P7" i="4" s="1"/>
  <c r="O70" i="4"/>
  <c r="N70" i="4"/>
  <c r="N66" i="4" s="1"/>
  <c r="L70" i="4"/>
  <c r="J70" i="4"/>
  <c r="J66" i="4" s="1"/>
  <c r="J32" i="4" s="1"/>
  <c r="J21" i="4" s="1"/>
  <c r="J20" i="4" s="1"/>
  <c r="I70" i="4"/>
  <c r="G70" i="4"/>
  <c r="G66" i="4" s="1"/>
  <c r="E69" i="4"/>
  <c r="E68" i="4"/>
  <c r="G68" i="7" s="1"/>
  <c r="E67" i="4"/>
  <c r="O66" i="4"/>
  <c r="L66" i="4"/>
  <c r="I66" i="4"/>
  <c r="E61" i="4"/>
  <c r="G61" i="7" s="1"/>
  <c r="P60" i="4"/>
  <c r="O60" i="4"/>
  <c r="N60" i="4"/>
  <c r="L60" i="4"/>
  <c r="L32" i="4" s="1"/>
  <c r="K60" i="4"/>
  <c r="J60" i="4"/>
  <c r="I60" i="4"/>
  <c r="H60" i="4"/>
  <c r="G60" i="4"/>
  <c r="F60" i="4"/>
  <c r="E59" i="4"/>
  <c r="E58" i="4"/>
  <c r="E57" i="4"/>
  <c r="P56" i="4"/>
  <c r="O56" i="4"/>
  <c r="N56" i="4"/>
  <c r="L56" i="4"/>
  <c r="K56" i="4"/>
  <c r="J56" i="4"/>
  <c r="I56" i="4"/>
  <c r="H56" i="4"/>
  <c r="G56" i="4"/>
  <c r="F56" i="4"/>
  <c r="E55" i="4"/>
  <c r="G55" i="7" s="1"/>
  <c r="E54" i="4"/>
  <c r="E53" i="4"/>
  <c r="E52" i="4" s="1"/>
  <c r="P52" i="4"/>
  <c r="O52" i="4"/>
  <c r="N52" i="4"/>
  <c r="L52" i="4"/>
  <c r="K52" i="4"/>
  <c r="J52" i="4"/>
  <c r="I52" i="4"/>
  <c r="H52" i="4"/>
  <c r="G52" i="4"/>
  <c r="F52" i="4"/>
  <c r="E51" i="4"/>
  <c r="E50" i="4"/>
  <c r="G50" i="7" s="1"/>
  <c r="E49" i="4"/>
  <c r="E48" i="4"/>
  <c r="G48" i="7" s="1"/>
  <c r="E47" i="4"/>
  <c r="E46" i="4"/>
  <c r="E45" i="4" s="1"/>
  <c r="G45" i="7" s="1"/>
  <c r="E44" i="4"/>
  <c r="E43" i="4"/>
  <c r="E42" i="4"/>
  <c r="G42" i="7" s="1"/>
  <c r="E41" i="4"/>
  <c r="E40" i="4"/>
  <c r="G40" i="7" s="1"/>
  <c r="E39" i="4"/>
  <c r="E38" i="4"/>
  <c r="E37" i="4" s="1"/>
  <c r="P37" i="4"/>
  <c r="O37" i="4"/>
  <c r="N37" i="4"/>
  <c r="L37" i="4"/>
  <c r="K37" i="4"/>
  <c r="K33" i="4" s="1"/>
  <c r="J37" i="4"/>
  <c r="I37" i="4"/>
  <c r="H37" i="4"/>
  <c r="G37" i="4"/>
  <c r="F37" i="4"/>
  <c r="F33" i="4" s="1"/>
  <c r="E36" i="4"/>
  <c r="G36" i="7" s="1"/>
  <c r="E35" i="4"/>
  <c r="E34" i="4"/>
  <c r="P33" i="4"/>
  <c r="O33" i="4"/>
  <c r="O32" i="4" s="1"/>
  <c r="O14" i="4" s="1"/>
  <c r="O11" i="4" s="1"/>
  <c r="O8" i="4" s="1"/>
  <c r="O7" i="4" s="1"/>
  <c r="N33" i="4"/>
  <c r="L33" i="4"/>
  <c r="J33" i="4"/>
  <c r="I33" i="4"/>
  <c r="I32" i="4" s="1"/>
  <c r="I21" i="4" s="1"/>
  <c r="I20" i="4" s="1"/>
  <c r="H33" i="4"/>
  <c r="G33" i="4"/>
  <c r="G32" i="4" s="1"/>
  <c r="G21" i="4" s="1"/>
  <c r="E26" i="4"/>
  <c r="E24" i="4"/>
  <c r="E23" i="4"/>
  <c r="G23" i="7" s="1"/>
  <c r="P21" i="4"/>
  <c r="O21" i="4"/>
  <c r="O20" i="4" s="1"/>
  <c r="N21" i="4"/>
  <c r="L21" i="4"/>
  <c r="L20" i="4" s="1"/>
  <c r="F21" i="4"/>
  <c r="P20" i="4"/>
  <c r="N20" i="4"/>
  <c r="F20" i="4"/>
  <c r="P15" i="4"/>
  <c r="O15" i="4"/>
  <c r="N15" i="4"/>
  <c r="L15" i="4"/>
  <c r="K15" i="4"/>
  <c r="J15" i="4"/>
  <c r="I15" i="4"/>
  <c r="H15" i="4"/>
  <c r="G15" i="4"/>
  <c r="F15" i="4"/>
  <c r="E15" i="4"/>
  <c r="L11" i="4"/>
  <c r="L8" i="4" s="1"/>
  <c r="L7" i="4" s="1"/>
  <c r="K11" i="4"/>
  <c r="J11" i="4"/>
  <c r="J8" i="4" s="1"/>
  <c r="J7" i="4" s="1"/>
  <c r="I11" i="4"/>
  <c r="H11" i="4"/>
  <c r="G11" i="4"/>
  <c r="E6" i="4"/>
  <c r="I21" i="7"/>
  <c r="I20" i="7" s="1"/>
  <c r="I15" i="7"/>
  <c r="I8" i="7" s="1"/>
  <c r="I11" i="7"/>
  <c r="G81" i="7"/>
  <c r="H81" i="7"/>
  <c r="F82" i="7"/>
  <c r="G82" i="7"/>
  <c r="H82" i="7"/>
  <c r="G83" i="7"/>
  <c r="H83" i="7"/>
  <c r="H84" i="7"/>
  <c r="G85" i="7"/>
  <c r="H85" i="7"/>
  <c r="F87" i="7"/>
  <c r="G87" i="7"/>
  <c r="H87" i="7"/>
  <c r="H88" i="7"/>
  <c r="H80" i="7"/>
  <c r="H79" i="7"/>
  <c r="H78" i="7"/>
  <c r="G73" i="7"/>
  <c r="E76" i="2"/>
  <c r="G9" i="7"/>
  <c r="G10" i="7"/>
  <c r="G13" i="7"/>
  <c r="G15" i="7"/>
  <c r="G16" i="7"/>
  <c r="G17" i="7"/>
  <c r="G18" i="7"/>
  <c r="G19" i="7"/>
  <c r="G22" i="7"/>
  <c r="G24" i="7"/>
  <c r="G25" i="7"/>
  <c r="G26" i="7"/>
  <c r="G27" i="7"/>
  <c r="G28" i="7"/>
  <c r="G29" i="7"/>
  <c r="G30" i="7"/>
  <c r="G31" i="7"/>
  <c r="G35" i="7"/>
  <c r="G39" i="7"/>
  <c r="G41" i="7"/>
  <c r="G43" i="7"/>
  <c r="G44" i="7"/>
  <c r="G47" i="7"/>
  <c r="G49" i="7"/>
  <c r="G51" i="7"/>
  <c r="G54" i="7"/>
  <c r="G57" i="7"/>
  <c r="G59" i="7"/>
  <c r="G62" i="7"/>
  <c r="G63" i="7"/>
  <c r="G64" i="7"/>
  <c r="G65" i="7"/>
  <c r="G67" i="7"/>
  <c r="G72" i="7"/>
  <c r="E88" i="2"/>
  <c r="F88" i="7" s="1"/>
  <c r="E86" i="2"/>
  <c r="F86" i="7" s="1"/>
  <c r="E85" i="2"/>
  <c r="F85" i="7" s="1"/>
  <c r="E84" i="2"/>
  <c r="F84" i="7" s="1"/>
  <c r="E83" i="2"/>
  <c r="F83" i="7" s="1"/>
  <c r="E81" i="2"/>
  <c r="F81" i="7" s="1"/>
  <c r="E80" i="2"/>
  <c r="F79" i="2"/>
  <c r="E79" i="2" s="1"/>
  <c r="E78" i="2"/>
  <c r="E77" i="2"/>
  <c r="E75" i="2"/>
  <c r="E74" i="2"/>
  <c r="E73" i="2"/>
  <c r="E72" i="2"/>
  <c r="Q71" i="2"/>
  <c r="P71" i="2"/>
  <c r="P70" i="2" s="1"/>
  <c r="O71" i="2"/>
  <c r="O70" i="2" s="1"/>
  <c r="N71" i="2"/>
  <c r="N70" i="2" s="1"/>
  <c r="M71" i="2"/>
  <c r="K71" i="2"/>
  <c r="J71" i="2"/>
  <c r="I71" i="2"/>
  <c r="H71" i="2"/>
  <c r="H66" i="2" s="1"/>
  <c r="G71" i="2"/>
  <c r="F71" i="2"/>
  <c r="Q70" i="2"/>
  <c r="Q66" i="2" s="1"/>
  <c r="M70" i="2"/>
  <c r="M66" i="2" s="1"/>
  <c r="K70" i="2"/>
  <c r="K66" i="2" s="1"/>
  <c r="J70" i="2"/>
  <c r="I70" i="2"/>
  <c r="I66" i="2" s="1"/>
  <c r="G70" i="2"/>
  <c r="E69" i="2"/>
  <c r="E68" i="2"/>
  <c r="E67" i="2"/>
  <c r="E61" i="2"/>
  <c r="Q60" i="2"/>
  <c r="P60" i="2"/>
  <c r="O60" i="2"/>
  <c r="N60" i="2"/>
  <c r="M60" i="2"/>
  <c r="K60" i="2"/>
  <c r="J60" i="2"/>
  <c r="I60" i="2"/>
  <c r="H60" i="2"/>
  <c r="E60" i="2" s="1"/>
  <c r="G60" i="2"/>
  <c r="F60" i="2"/>
  <c r="E59" i="2"/>
  <c r="E58" i="2"/>
  <c r="E57" i="2"/>
  <c r="Q56" i="2"/>
  <c r="P56" i="2"/>
  <c r="O56" i="2"/>
  <c r="N56" i="2"/>
  <c r="M56" i="2"/>
  <c r="K56" i="2"/>
  <c r="J56" i="2"/>
  <c r="I56" i="2"/>
  <c r="H56" i="2"/>
  <c r="G56" i="2"/>
  <c r="F56" i="2"/>
  <c r="E55" i="2"/>
  <c r="E54" i="2"/>
  <c r="E53" i="2"/>
  <c r="Q52" i="2"/>
  <c r="P52" i="2"/>
  <c r="O52" i="2"/>
  <c r="N52" i="2"/>
  <c r="M52" i="2"/>
  <c r="K52" i="2"/>
  <c r="J52" i="2"/>
  <c r="I52" i="2"/>
  <c r="H52" i="2"/>
  <c r="G52" i="2"/>
  <c r="F52" i="2"/>
  <c r="E51" i="2"/>
  <c r="E50" i="2"/>
  <c r="E49" i="2"/>
  <c r="E48" i="2"/>
  <c r="E47" i="2"/>
  <c r="E46" i="2"/>
  <c r="E44" i="2"/>
  <c r="E43" i="2"/>
  <c r="E42" i="2"/>
  <c r="E41" i="2"/>
  <c r="E40" i="2"/>
  <c r="E39" i="2"/>
  <c r="E38" i="2"/>
  <c r="E37" i="2" s="1"/>
  <c r="Q37" i="2"/>
  <c r="P37" i="2"/>
  <c r="O37" i="2"/>
  <c r="O33" i="2" s="1"/>
  <c r="N37" i="2"/>
  <c r="M37" i="2"/>
  <c r="M33" i="2" s="1"/>
  <c r="K37" i="2"/>
  <c r="J37" i="2"/>
  <c r="I37" i="2"/>
  <c r="I33" i="2" s="1"/>
  <c r="H37" i="2"/>
  <c r="G37" i="2"/>
  <c r="F37" i="2"/>
  <c r="F33" i="2" s="1"/>
  <c r="E36" i="2"/>
  <c r="E35" i="2"/>
  <c r="E34" i="2"/>
  <c r="Q33" i="2"/>
  <c r="P33" i="2"/>
  <c r="N33" i="2"/>
  <c r="K33" i="2"/>
  <c r="J33" i="2"/>
  <c r="J32" i="2" s="1"/>
  <c r="J21" i="2" s="1"/>
  <c r="J20" i="2" s="1"/>
  <c r="H33" i="2"/>
  <c r="G33" i="2"/>
  <c r="E26" i="2"/>
  <c r="E24" i="2"/>
  <c r="E23" i="2"/>
  <c r="Q21" i="2"/>
  <c r="Q20" i="2" s="1"/>
  <c r="P21" i="2"/>
  <c r="P20" i="2" s="1"/>
  <c r="O21" i="2"/>
  <c r="O20" i="2" s="1"/>
  <c r="N21" i="2"/>
  <c r="N20" i="2" s="1"/>
  <c r="M21" i="2"/>
  <c r="M20" i="2" s="1"/>
  <c r="F21" i="2"/>
  <c r="F20" i="2" s="1"/>
  <c r="Q15" i="2"/>
  <c r="P15" i="2"/>
  <c r="O15" i="2"/>
  <c r="N15" i="2"/>
  <c r="M15" i="2"/>
  <c r="K15" i="2"/>
  <c r="J15" i="2"/>
  <c r="I15" i="2"/>
  <c r="H15" i="2"/>
  <c r="G15" i="2"/>
  <c r="F15" i="2"/>
  <c r="E15" i="2"/>
  <c r="M11" i="2"/>
  <c r="M8" i="2" s="1"/>
  <c r="K11" i="2"/>
  <c r="J11" i="2"/>
  <c r="I11" i="2"/>
  <c r="H11" i="2"/>
  <c r="G11" i="2"/>
  <c r="E6" i="2"/>
  <c r="G46" i="7" l="1"/>
  <c r="E56" i="4"/>
  <c r="G56" i="7" s="1"/>
  <c r="H24" i="3"/>
  <c r="E52" i="2"/>
  <c r="N32" i="5"/>
  <c r="N14" i="5" s="1"/>
  <c r="N11" i="5" s="1"/>
  <c r="N8" i="5" s="1"/>
  <c r="N7" i="5" s="1"/>
  <c r="K32" i="4"/>
  <c r="K21" i="4" s="1"/>
  <c r="K20" i="4" s="1"/>
  <c r="N32" i="4"/>
  <c r="N14" i="4" s="1"/>
  <c r="N11" i="4" s="1"/>
  <c r="N8" i="4" s="1"/>
  <c r="N7" i="4" s="1"/>
  <c r="E21" i="4"/>
  <c r="E20" i="4" s="1"/>
  <c r="G20" i="4"/>
  <c r="I32" i="2"/>
  <c r="I21" i="2" s="1"/>
  <c r="P32" i="5"/>
  <c r="P14" i="5" s="1"/>
  <c r="P11" i="5" s="1"/>
  <c r="P8" i="5" s="1"/>
  <c r="P7" i="5" s="1"/>
  <c r="M32" i="2"/>
  <c r="M7" i="2" s="1"/>
  <c r="L7" i="5"/>
  <c r="G8" i="4"/>
  <c r="G7" i="4" s="1"/>
  <c r="K32" i="2"/>
  <c r="K21" i="2" s="1"/>
  <c r="K20" i="2" s="1"/>
  <c r="G58" i="7"/>
  <c r="I32" i="5"/>
  <c r="I21" i="5" s="1"/>
  <c r="I20" i="5" s="1"/>
  <c r="I8" i="5" s="1"/>
  <c r="I7" i="5" s="1"/>
  <c r="E37" i="5"/>
  <c r="E33" i="5" s="1"/>
  <c r="I36" i="3"/>
  <c r="I37" i="3" s="1"/>
  <c r="I43" i="3" s="1"/>
  <c r="I42" i="3" s="1"/>
  <c r="E60" i="4"/>
  <c r="K32" i="5"/>
  <c r="K21" i="5" s="1"/>
  <c r="K20" i="5" s="1"/>
  <c r="E14" i="4"/>
  <c r="G14" i="7" s="1"/>
  <c r="E45" i="2"/>
  <c r="E56" i="2"/>
  <c r="K8" i="4"/>
  <c r="K7" i="4" s="1"/>
  <c r="P66" i="2"/>
  <c r="I8" i="4"/>
  <c r="I7" i="4" s="1"/>
  <c r="G32" i="2"/>
  <c r="G21" i="2" s="1"/>
  <c r="P32" i="2"/>
  <c r="P14" i="2" s="1"/>
  <c r="P11" i="2" s="1"/>
  <c r="P8" i="2" s="1"/>
  <c r="P7" i="2" s="1"/>
  <c r="O66" i="2"/>
  <c r="O32" i="2" s="1"/>
  <c r="O14" i="2" s="1"/>
  <c r="O11" i="2" s="1"/>
  <c r="O8" i="2" s="1"/>
  <c r="O7" i="2" s="1"/>
  <c r="H36" i="3"/>
  <c r="H37" i="3" s="1"/>
  <c r="H32" i="2"/>
  <c r="H21" i="2" s="1"/>
  <c r="H20" i="2" s="1"/>
  <c r="H8" i="2" s="1"/>
  <c r="H7" i="2" s="1"/>
  <c r="Q32" i="2"/>
  <c r="Q14" i="2" s="1"/>
  <c r="Q11" i="2" s="1"/>
  <c r="Q8" i="2" s="1"/>
  <c r="Q7" i="2" s="1"/>
  <c r="E33" i="4"/>
  <c r="G25" i="3"/>
  <c r="G24" i="3" s="1"/>
  <c r="K8" i="5"/>
  <c r="K7" i="5" s="1"/>
  <c r="G32" i="5"/>
  <c r="G21" i="5" s="1"/>
  <c r="O32" i="5"/>
  <c r="O14" i="5" s="1"/>
  <c r="O11" i="5" s="1"/>
  <c r="O8" i="5" s="1"/>
  <c r="O7" i="5" s="1"/>
  <c r="K8" i="2"/>
  <c r="K7" i="2" s="1"/>
  <c r="J8" i="2"/>
  <c r="J7" i="2" s="1"/>
  <c r="F66" i="2"/>
  <c r="J14" i="3"/>
  <c r="J5" i="3" s="1"/>
  <c r="N66" i="2"/>
  <c r="E80" i="4"/>
  <c r="G80" i="7" s="1"/>
  <c r="E56" i="5"/>
  <c r="E45" i="5"/>
  <c r="E71" i="4"/>
  <c r="G71" i="7" s="1"/>
  <c r="E70" i="4"/>
  <c r="G8" i="5"/>
  <c r="G7" i="5" s="1"/>
  <c r="G20" i="5"/>
  <c r="G60" i="7"/>
  <c r="G20" i="7"/>
  <c r="G52" i="7"/>
  <c r="G53" i="7"/>
  <c r="G34" i="7"/>
  <c r="G37" i="7"/>
  <c r="G38" i="7"/>
  <c r="G69" i="7"/>
  <c r="E71" i="2"/>
  <c r="E33" i="2"/>
  <c r="E71" i="5" l="1"/>
  <c r="E70" i="5"/>
  <c r="E66" i="5" s="1"/>
  <c r="E32" i="5" s="1"/>
  <c r="I20" i="2"/>
  <c r="I8" i="2" s="1"/>
  <c r="I7" i="2" s="1"/>
  <c r="E21" i="2"/>
  <c r="E20" i="2" s="1"/>
  <c r="G20" i="2"/>
  <c r="G8" i="2" s="1"/>
  <c r="G7" i="2" s="1"/>
  <c r="E21" i="5"/>
  <c r="E20" i="5" s="1"/>
  <c r="G15" i="3"/>
  <c r="F32" i="2"/>
  <c r="F12" i="2" s="1"/>
  <c r="N32" i="2"/>
  <c r="G36" i="3"/>
  <c r="G37" i="3" s="1"/>
  <c r="E70" i="2"/>
  <c r="E66" i="2" s="1"/>
  <c r="E79" i="4"/>
  <c r="G79" i="7" s="1"/>
  <c r="E76" i="4"/>
  <c r="G76" i="7" s="1"/>
  <c r="F66" i="4"/>
  <c r="E12" i="5"/>
  <c r="G70" i="7"/>
  <c r="G21" i="7"/>
  <c r="F32" i="4" l="1"/>
  <c r="F12" i="4" s="1"/>
  <c r="E12" i="4" s="1"/>
  <c r="H17" i="3"/>
  <c r="N11" i="2"/>
  <c r="N8" i="2" s="1"/>
  <c r="N7" i="2" s="1"/>
  <c r="N14" i="2"/>
  <c r="E14" i="5"/>
  <c r="E11" i="5"/>
  <c r="E8" i="5" s="1"/>
  <c r="E7" i="5" s="1"/>
  <c r="G43" i="3"/>
  <c r="G42" i="3" s="1"/>
  <c r="F66" i="7"/>
  <c r="E32" i="2"/>
  <c r="E14" i="2"/>
  <c r="G14" i="3"/>
  <c r="G5" i="3" s="1"/>
  <c r="E66" i="4"/>
  <c r="G33" i="7"/>
  <c r="F11" i="2"/>
  <c r="F8" i="2" s="1"/>
  <c r="F7" i="2" s="1"/>
  <c r="E12" i="2"/>
  <c r="E78" i="6"/>
  <c r="E65" i="6" s="1"/>
  <c r="E63" i="6"/>
  <c r="E56" i="6"/>
  <c r="E52" i="6"/>
  <c r="E45" i="6"/>
  <c r="E37" i="6"/>
  <c r="E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V20" i="6"/>
  <c r="V19" i="6" s="1"/>
  <c r="U20" i="6"/>
  <c r="T20" i="6"/>
  <c r="S20" i="6"/>
  <c r="S19" i="6" s="1"/>
  <c r="R20" i="6"/>
  <c r="R19" i="6" s="1"/>
  <c r="Q20" i="6"/>
  <c r="P20" i="6"/>
  <c r="O20" i="6"/>
  <c r="N20" i="6"/>
  <c r="N19" i="6" s="1"/>
  <c r="M20" i="6"/>
  <c r="L20" i="6"/>
  <c r="K20" i="6"/>
  <c r="K19" i="6" s="1"/>
  <c r="J20" i="6"/>
  <c r="J19" i="6" s="1"/>
  <c r="I20" i="6"/>
  <c r="H20" i="6"/>
  <c r="G20" i="6"/>
  <c r="F20" i="6"/>
  <c r="F19" i="6" s="1"/>
  <c r="E20" i="6"/>
  <c r="U19" i="6"/>
  <c r="T19" i="6"/>
  <c r="Q19" i="6"/>
  <c r="P19" i="6"/>
  <c r="O19" i="6"/>
  <c r="M19" i="6"/>
  <c r="L19" i="6"/>
  <c r="I19" i="6"/>
  <c r="H19" i="6"/>
  <c r="G19" i="6"/>
  <c r="E19" i="6"/>
  <c r="V14" i="6"/>
  <c r="V7" i="6" s="1"/>
  <c r="U14" i="6"/>
  <c r="T14" i="6"/>
  <c r="S14" i="6"/>
  <c r="R14" i="6"/>
  <c r="Q14" i="6"/>
  <c r="P14" i="6"/>
  <c r="O14" i="6"/>
  <c r="O7" i="6" s="1"/>
  <c r="O6" i="6" s="1"/>
  <c r="N14" i="6"/>
  <c r="N7" i="6" s="1"/>
  <c r="N6" i="6" s="1"/>
  <c r="M14" i="6"/>
  <c r="L14" i="6"/>
  <c r="K14" i="6"/>
  <c r="J14" i="6"/>
  <c r="I14" i="6"/>
  <c r="H14" i="6"/>
  <c r="G14" i="6"/>
  <c r="G7" i="6" s="1"/>
  <c r="G6" i="6" s="1"/>
  <c r="F14" i="6"/>
  <c r="F7" i="6" s="1"/>
  <c r="F6" i="6" s="1"/>
  <c r="E14" i="6"/>
  <c r="V10" i="6"/>
  <c r="U10" i="6"/>
  <c r="T10" i="6"/>
  <c r="T7" i="6" s="1"/>
  <c r="T6" i="6" s="1"/>
  <c r="S10" i="6"/>
  <c r="R10" i="6"/>
  <c r="Q10" i="6"/>
  <c r="Q7" i="6" s="1"/>
  <c r="Q6" i="6" s="1"/>
  <c r="P10" i="6"/>
  <c r="P7" i="6" s="1"/>
  <c r="P6" i="6" s="1"/>
  <c r="O10" i="6"/>
  <c r="N10" i="6"/>
  <c r="M10" i="6"/>
  <c r="L10" i="6"/>
  <c r="L7" i="6" s="1"/>
  <c r="L6" i="6" s="1"/>
  <c r="K10" i="6"/>
  <c r="J10" i="6"/>
  <c r="I10" i="6"/>
  <c r="I7" i="6" s="1"/>
  <c r="I6" i="6" s="1"/>
  <c r="H10" i="6"/>
  <c r="H7" i="6" s="1"/>
  <c r="H6" i="6" s="1"/>
  <c r="G10" i="6"/>
  <c r="F10" i="6"/>
  <c r="E10" i="6"/>
  <c r="U7" i="6"/>
  <c r="U6" i="6" s="1"/>
  <c r="S7" i="6"/>
  <c r="R7" i="6"/>
  <c r="R6" i="6" s="1"/>
  <c r="M7" i="6"/>
  <c r="M6" i="6" s="1"/>
  <c r="K7" i="6"/>
  <c r="J7" i="6"/>
  <c r="J6" i="6" s="1"/>
  <c r="E7" i="6"/>
  <c r="S6" i="6"/>
  <c r="K6" i="6"/>
  <c r="F11" i="4" l="1"/>
  <c r="F8" i="4" s="1"/>
  <c r="F7" i="4" s="1"/>
  <c r="H15" i="3"/>
  <c r="H43" i="3"/>
  <c r="H42" i="3" s="1"/>
  <c r="E11" i="2"/>
  <c r="E8" i="2" s="1"/>
  <c r="E7" i="2" s="1"/>
  <c r="E32" i="6"/>
  <c r="E6" i="6" s="1"/>
  <c r="E11" i="4"/>
  <c r="E8" i="4" s="1"/>
  <c r="G12" i="7"/>
  <c r="G66" i="7"/>
  <c r="E32" i="4"/>
  <c r="G32" i="7" s="1"/>
  <c r="E7" i="4" l="1"/>
  <c r="G7" i="7" s="1"/>
  <c r="G11" i="7"/>
  <c r="G8" i="7"/>
  <c r="F77" i="7"/>
  <c r="F78" i="7" l="1"/>
  <c r="F38" i="7"/>
  <c r="H9" i="7"/>
  <c r="H10" i="7"/>
  <c r="H13" i="7"/>
  <c r="H16" i="7"/>
  <c r="H17" i="7"/>
  <c r="H18" i="7"/>
  <c r="H19" i="7"/>
  <c r="H22" i="7"/>
  <c r="H25" i="7"/>
  <c r="H27" i="7"/>
  <c r="H28" i="7"/>
  <c r="H29" i="7"/>
  <c r="H30" i="7"/>
  <c r="H31" i="7"/>
  <c r="H62" i="7"/>
  <c r="H63" i="7"/>
  <c r="H64" i="7"/>
  <c r="H65" i="7"/>
  <c r="H76" i="7"/>
  <c r="H75" i="7"/>
  <c r="H74" i="7"/>
  <c r="H73" i="7"/>
  <c r="H72" i="7"/>
  <c r="H69" i="7"/>
  <c r="H67" i="7"/>
  <c r="H61" i="7"/>
  <c r="H60" i="7"/>
  <c r="H59" i="7"/>
  <c r="H58" i="7"/>
  <c r="H57" i="7"/>
  <c r="H56" i="7"/>
  <c r="H55" i="7"/>
  <c r="H54" i="7"/>
  <c r="H53" i="7"/>
  <c r="H51" i="7"/>
  <c r="H50" i="7"/>
  <c r="H49" i="7"/>
  <c r="H48" i="7"/>
  <c r="H47" i="7"/>
  <c r="H46" i="7"/>
  <c r="H44" i="7"/>
  <c r="H43" i="7"/>
  <c r="H42" i="7"/>
  <c r="H41" i="7"/>
  <c r="H40" i="7"/>
  <c r="H39" i="7"/>
  <c r="H38" i="7"/>
  <c r="H36" i="7"/>
  <c r="H35" i="7"/>
  <c r="H34" i="7"/>
  <c r="H26" i="7"/>
  <c r="H24" i="7"/>
  <c r="H23" i="7"/>
  <c r="H15" i="7"/>
  <c r="H6" i="7"/>
  <c r="F9" i="7"/>
  <c r="F10" i="7"/>
  <c r="F13" i="7"/>
  <c r="F16" i="7"/>
  <c r="F17" i="7"/>
  <c r="F18" i="7"/>
  <c r="F19" i="7"/>
  <c r="F22" i="7"/>
  <c r="F25" i="7"/>
  <c r="F27" i="7"/>
  <c r="F28" i="7"/>
  <c r="F29" i="7"/>
  <c r="F30" i="7"/>
  <c r="F31" i="7"/>
  <c r="F62" i="7"/>
  <c r="F63" i="7"/>
  <c r="F64" i="7"/>
  <c r="F65" i="7"/>
  <c r="F79" i="7"/>
  <c r="F80" i="7"/>
  <c r="F76" i="7"/>
  <c r="F75" i="7"/>
  <c r="F74" i="7"/>
  <c r="F73" i="7"/>
  <c r="F72" i="7"/>
  <c r="F69" i="7"/>
  <c r="F67" i="7"/>
  <c r="F61" i="7"/>
  <c r="F59" i="7"/>
  <c r="F58" i="7"/>
  <c r="F57" i="7"/>
  <c r="F55" i="7"/>
  <c r="F54" i="7"/>
  <c r="F53" i="7"/>
  <c r="F51" i="7"/>
  <c r="F50" i="7"/>
  <c r="F49" i="7"/>
  <c r="F48" i="7"/>
  <c r="F47" i="7"/>
  <c r="F44" i="7"/>
  <c r="F43" i="7"/>
  <c r="F42" i="7"/>
  <c r="F41" i="7"/>
  <c r="F40" i="7"/>
  <c r="F39" i="7"/>
  <c r="F36" i="7"/>
  <c r="F35" i="7"/>
  <c r="F34" i="7"/>
  <c r="F26" i="7"/>
  <c r="F24" i="7"/>
  <c r="F23" i="7"/>
  <c r="F15" i="7"/>
  <c r="F6" i="7"/>
  <c r="H14" i="7" l="1"/>
  <c r="H45" i="7"/>
  <c r="F45" i="7"/>
  <c r="F46" i="7"/>
  <c r="H52" i="7"/>
  <c r="H71" i="7"/>
  <c r="H33" i="7"/>
  <c r="H37" i="7"/>
  <c r="F60" i="7"/>
  <c r="F37" i="7"/>
  <c r="F52" i="7"/>
  <c r="F56" i="7"/>
  <c r="F71" i="7"/>
  <c r="F70" i="7" l="1"/>
  <c r="F12" i="7"/>
  <c r="H66" i="7"/>
  <c r="H70" i="7"/>
  <c r="F33" i="7"/>
  <c r="F32" i="7" l="1"/>
  <c r="F21" i="7"/>
  <c r="H21" i="7"/>
  <c r="H12" i="7"/>
  <c r="H32" i="7"/>
  <c r="F14" i="7" l="1"/>
  <c r="F11" i="7"/>
  <c r="F20" i="7"/>
  <c r="H20" i="7"/>
  <c r="H11" i="7"/>
  <c r="G6" i="7"/>
  <c r="E88" i="7"/>
  <c r="E87" i="7"/>
  <c r="E86" i="7"/>
  <c r="E85" i="7"/>
  <c r="E84" i="7"/>
  <c r="E83" i="7"/>
  <c r="E81" i="7"/>
  <c r="E80" i="7"/>
  <c r="E79" i="7"/>
  <c r="E76" i="7"/>
  <c r="E75" i="7"/>
  <c r="E74" i="7"/>
  <c r="E73" i="7"/>
  <c r="E71" i="7"/>
  <c r="E70" i="7"/>
  <c r="E69" i="7"/>
  <c r="E65" i="7"/>
  <c r="E64" i="7" s="1"/>
  <c r="E63" i="7"/>
  <c r="E59" i="7"/>
  <c r="E58" i="7"/>
  <c r="E56" i="7"/>
  <c r="E55" i="7"/>
  <c r="E54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E37" i="7"/>
  <c r="E36" i="7"/>
  <c r="E35" i="7"/>
  <c r="E25" i="7"/>
  <c r="E24" i="7"/>
  <c r="E23" i="7"/>
  <c r="E15" i="7"/>
  <c r="E11" i="7"/>
  <c r="E6" i="7"/>
  <c r="F8" i="7" l="1"/>
  <c r="H8" i="7"/>
  <c r="E57" i="7"/>
  <c r="E21" i="7"/>
  <c r="E20" i="7" s="1"/>
  <c r="E38" i="7"/>
  <c r="E34" i="7" s="1"/>
  <c r="E8" i="7"/>
  <c r="E46" i="7"/>
  <c r="E53" i="7"/>
  <c r="E72" i="7"/>
  <c r="E67" i="7" s="1"/>
  <c r="F7" i="7" l="1"/>
  <c r="H7" i="7"/>
  <c r="E33" i="7"/>
  <c r="E7" i="7" s="1"/>
  <c r="H45" i="3"/>
  <c r="H44" i="3" s="1"/>
  <c r="H14" i="3"/>
  <c r="H5" i="3" s="1"/>
  <c r="I14" i="3"/>
  <c r="I5" i="3" s="1"/>
  <c r="I45" i="3"/>
  <c r="I44" i="3" s="1"/>
</calcChain>
</file>

<file path=xl/sharedStrings.xml><?xml version="1.0" encoding="utf-8"?>
<sst xmlns="http://schemas.openxmlformats.org/spreadsheetml/2006/main" count="1140" uniqueCount="310">
  <si>
    <t>СОГЛАСОВАНО</t>
  </si>
  <si>
    <t>УТВЕРЖДАЮ</t>
  </si>
  <si>
    <t>(подпись)</t>
  </si>
  <si>
    <t>(расшифровка подписи)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</si>
  <si>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</si>
  <si>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</si>
  <si>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</si>
  <si>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</si>
  <si>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</si>
  <si>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</si>
  <si>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</si>
  <si>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</si>
  <si>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</si>
  <si>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</si>
  <si>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</si>
  <si>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Аналический код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</si>
  <si>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</si>
  <si>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</si>
  <si>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</si>
  <si>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</si>
  <si>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</si>
  <si>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</si>
  <si>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</si>
  <si>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</si>
  <si>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</si>
  <si>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</si>
  <si>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</si>
  <si>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</si>
  <si>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</si>
  <si>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</si>
  <si>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</si>
  <si>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в том числе:
доходы от собстенности, всего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</si>
  <si>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</si>
  <si>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</si>
  <si>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</si>
  <si>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</si>
  <si>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</si>
  <si>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</si>
  <si>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</si>
  <si>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</si>
  <si>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</si>
  <si>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</si>
  <si>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</si>
  <si>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</si>
  <si>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</si>
  <si>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</si>
  <si>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</si>
  <si>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</si>
  <si>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</si>
  <si>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в том числе:
целевые субсидии, всего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</si>
  <si>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</si>
  <si>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</si>
  <si>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</si>
  <si>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</si>
  <si>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</si>
  <si>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</si>
  <si>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</si>
  <si>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</si>
  <si>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</si>
  <si>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</si>
  <si>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</si>
  <si>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</si>
  <si>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</si>
  <si>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</si>
  <si>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</si>
  <si>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</si>
  <si>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</si>
  <si>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</si>
  <si>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</si>
  <si>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</si>
  <si>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</si>
  <si>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</si>
  <si>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</si>
  <si>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</si>
  <si>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</si>
  <si>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</si>
  <si>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</si>
  <si>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</si>
  <si>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</si>
  <si>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</si>
  <si>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</si>
  <si>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</si>
  <si>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</si>
  <si>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</si>
  <si>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</si>
  <si>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</si>
  <si>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</si>
  <si>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</si>
  <si>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</si>
  <si>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</si>
  <si>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</si>
  <si>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</si>
  <si>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</si>
  <si>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</si>
  <si>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</si>
  <si>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</si>
  <si>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</si>
  <si>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</si>
  <si>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</si>
  <si>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</si>
  <si>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</si>
  <si>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</si>
  <si>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</si>
  <si>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</si>
  <si>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</si>
  <si>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в том числе:
закупку научно-исследовательских и опытно-конструкторских работ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</si>
  <si>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</si>
  <si>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</si>
  <si>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</si>
  <si>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</si>
  <si>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</si>
  <si>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</si>
  <si>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</si>
  <si>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</si>
  <si>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</si>
  <si>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</si>
  <si>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</si>
  <si>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</si>
  <si>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</si>
  <si>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</si>
  <si>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</si>
  <si>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</si>
  <si>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</si>
  <si>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</si>
  <si>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</si>
  <si>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</si>
  <si>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</si>
  <si>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</si>
  <si>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</si>
  <si>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</si>
  <si>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в том числе:
поступления нефинансовых активов</t>
  </si>
  <si>
    <t>2641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</si>
  <si>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</si>
  <si>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</si>
  <si>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</si>
  <si>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</si>
  <si>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</si>
  <si>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</si>
  <si>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</si>
  <si>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</si>
  <si>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</si>
  <si>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</si>
  <si>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</si>
  <si>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</si>
  <si>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</si>
  <si>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</si>
  <si>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</si>
  <si>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</si>
  <si>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</si>
  <si>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</si>
  <si>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</si>
  <si>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</si>
  <si>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</si>
  <si>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</si>
  <si>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</si>
  <si>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</si>
  <si>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</si>
  <si>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</si>
  <si>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</si>
  <si>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</si>
  <si>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</si>
  <si>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</si>
  <si>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</si>
  <si>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</si>
  <si>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</si>
  <si>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</si>
  <si>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</si>
  <si>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</si>
  <si>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</si>
  <si>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</si>
  <si>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***поступления от оказания ууслуг (выполнения работ)на платной основе и от иной приносящей доход деятельности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</si>
  <si>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</si>
  <si>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</si>
  <si>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</si>
  <si>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</si>
  <si>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</si>
  <si>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</si>
  <si>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</si>
  <si>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</si>
  <si>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(расшифровка подписи)</t>
  </si>
  <si>
    <t>(фамилия, инициалы)</t>
  </si>
  <si>
    <t xml:space="preserve"> (телефон)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</si>
  <si>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</si>
  <si>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</si>
  <si>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</si>
  <si>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</si>
  <si>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</si>
  <si>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</si>
  <si>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</si>
  <si>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</si>
  <si>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</si>
  <si>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</si>
  <si>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</si>
  <si>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</si>
  <si>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</si>
  <si>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из них:
увеличение остатков денежных средств средства за счет возврата дебиторской задолженности прошлых лет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</si>
  <si>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</si>
  <si>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</si>
  <si>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</si>
  <si>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</si>
  <si>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</si>
  <si>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</si>
  <si>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родительская плата за присмотр и уход за ребенком, освающим образовательные программы дошкольного образования</t>
  </si>
  <si>
    <t>поступления от иной приносящей доход деятельности</t>
  </si>
  <si>
    <t>поступления в рамках благотворительной деятельности, пожертвования</t>
  </si>
  <si>
    <t xml:space="preserve">поступления от оказания услуг (выполнения работ) на платной основе </t>
  </si>
  <si>
    <t>прочие поступления от оказания услуг (выполнения работ)на платной основе</t>
  </si>
  <si>
    <t>Основное мероприятие «Расходы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образования»общеобразовательную программу дошкольного образования</t>
  </si>
  <si>
    <t>Основное мероприятие «Совершенствование материально-технической базы и инфраструктуры муниципальных дошкольных образовательных учреждений»</t>
  </si>
  <si>
    <r>
      <t xml:space="preserve">в том числе:
субсидии на финансовое обеспечение </t>
    </r>
    <r>
      <rPr>
        <b/>
        <sz val="11"/>
        <color rgb="FF0000FF"/>
        <rFont val="Times New Roman"/>
        <family val="1"/>
        <charset val="204"/>
      </rPr>
      <t xml:space="preserve">выполнения государственного (муниципального) задания </t>
    </r>
    <r>
      <rPr>
        <sz val="11"/>
        <color rgb="FF0000FF"/>
        <rFont val="Times New Roman"/>
        <family val="1"/>
        <charset val="204"/>
      </rPr>
      <t>за счет средств бюджета публично-правового образования, создавшего учреждение</t>
    </r>
  </si>
  <si>
    <t>руб. (с точностью до второго десятичного знака)</t>
  </si>
  <si>
    <t>тел. 23 56 69</t>
  </si>
  <si>
    <t>(исполнитель)</t>
  </si>
  <si>
    <t xml:space="preserve">(уполномоченное лицо учреждения)  </t>
  </si>
  <si>
    <t>из них: возврат в бюджет средств субсидии</t>
  </si>
  <si>
    <t xml:space="preserve">в том числе: налог на прибыль </t>
  </si>
  <si>
    <t xml:space="preserve"> </t>
  </si>
  <si>
    <t>прочие расходы (кроме расходов на закупку товаров, работ, услуг)</t>
  </si>
  <si>
    <t>2530</t>
  </si>
  <si>
    <t>1410</t>
  </si>
  <si>
    <t>1420</t>
  </si>
  <si>
    <t>доходы от иной деятельности, поступления в рамках благотворительной деятельности, пожертвования</t>
  </si>
  <si>
    <t>1430</t>
  </si>
  <si>
    <t>расходы на выплаты военнослужащим и сотрудникам, имеющим специальные звания,зависящие от размера денежного довольствия</t>
  </si>
  <si>
    <t>иные выплаты военнослужащими сотрудникам, имеющим специальные звания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</si>
  <si>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</si>
  <si>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</si>
  <si>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</si>
  <si>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</si>
  <si>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</si>
  <si>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</si>
  <si>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</si>
  <si>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2440</t>
  </si>
  <si>
    <t>2450</t>
  </si>
  <si>
    <t>2460</t>
  </si>
  <si>
    <t>1.3.2</t>
  </si>
  <si>
    <t>26421.1</t>
  </si>
  <si>
    <t>26430.1</t>
  </si>
  <si>
    <t>26451.1</t>
  </si>
  <si>
    <t>в том числе: в соответствии с Федеральным законом N 44-ФЗ</t>
  </si>
  <si>
    <t>26310.1</t>
  </si>
  <si>
    <r>
      <t xml:space="preserve">из них </t>
    </r>
    <r>
      <rPr>
        <i/>
        <vertAlign val="superscript"/>
        <sz val="11"/>
        <rFont val="Times New Roman"/>
        <family val="1"/>
        <charset val="204"/>
      </rPr>
      <t>10.1:</t>
    </r>
  </si>
  <si>
    <t>4.1</t>
  </si>
  <si>
    <t>2</t>
  </si>
  <si>
    <t>Администрация Октябрьского района г. Саратова муниципального образования                                                     "Город Саратов"</t>
  </si>
  <si>
    <t>202      г.</t>
  </si>
  <si>
    <t>Основное мероприятие «Обеспечение пожарной безопасности в муниципальных дошкольных образовательных учреждениях»</t>
  </si>
  <si>
    <t>в том числе:
доходы от собственности, всего</t>
  </si>
  <si>
    <t>закупка энергетических ресурсов</t>
  </si>
  <si>
    <t>закупку товаров,работ,услуг в целяхсоздания,развития,эксплуатации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</si>
  <si>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</si>
  <si>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</si>
  <si>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</si>
  <si>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</si>
  <si>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 xml:space="preserve"> от иной приносящей доход деятельности</t>
  </si>
  <si>
    <t>1530</t>
  </si>
  <si>
    <t>закупку товаров,работ,услуг в целяхсоздания,развития,эксплуатации и вывода из эксплуатации государственных информационных систем
поступления нефинансовых активов</t>
  </si>
  <si>
    <t>1.4.1.3.</t>
  </si>
  <si>
    <t>в том числе: за счет остатка средств на начало года</t>
  </si>
  <si>
    <t>1.4.1.4.</t>
  </si>
  <si>
    <t>1.4.1.5.</t>
  </si>
  <si>
    <t>26430.2</t>
  </si>
  <si>
    <t>26451.2</t>
  </si>
  <si>
    <t>Директор  МКУ "ЦБ УО Октябрьского р-на г. Саратова"</t>
  </si>
  <si>
    <t>Н.В. Нахова</t>
  </si>
  <si>
    <t xml:space="preserve">                                                         </t>
  </si>
  <si>
    <t xml:space="preserve">Экономист </t>
  </si>
  <si>
    <t>М.В. Агафонова</t>
  </si>
  <si>
    <t>Начальник ПФО</t>
  </si>
  <si>
    <t>Л.П. Тишкина</t>
  </si>
  <si>
    <t>Заместитель директора МКУ "ЦБ УО Октябрьского р-на г. Саратова"</t>
  </si>
  <si>
    <t>Е.В. Максименко</t>
  </si>
  <si>
    <t>закупку товаров,работ,услуг в целях  создания,развития,эксплуатации и вывода из эксплуатации государственных информационных систем</t>
  </si>
  <si>
    <t>Подпрограмма "Специальная оценка условий труда" основное мероприятие "Организация проведения специальной оценки условий труда на рабочих местах</t>
  </si>
  <si>
    <t>Подпрограмма  "Обучение по охране труда руководителей и специалистов" основное мероприятие "Направление на обучение по охране труда руководителей и специалистов "</t>
  </si>
  <si>
    <t xml:space="preserve">Муниципальная программа "Улучшение условий и охраны труда в муниципальных учреждениях и предприятиях  муниципального образования "Город Саратов" </t>
  </si>
  <si>
    <t>в том числе: социальные выплаты гражданам, кроме публичных нормативных социальных выплат</t>
  </si>
  <si>
    <t>в том числе: на оплату труда стажеров</t>
  </si>
  <si>
    <t>из них: пособия, компенсации и иные социальные выплаты гражданам, кроме публичных нормативных обязательств</t>
  </si>
  <si>
    <t>из них: увеличение остатков денежных средств за счет возврата дебиторской задолженности прошлых лет</t>
  </si>
  <si>
    <r>
      <t xml:space="preserve">Код по бюджетной классификации Российской Федерации </t>
    </r>
    <r>
      <rPr>
        <vertAlign val="superscript"/>
        <sz val="11"/>
        <color theme="1"/>
        <rFont val="Times New Roman"/>
        <family val="1"/>
        <charset val="204"/>
      </rPr>
      <t>10.1</t>
    </r>
  </si>
  <si>
    <r>
      <t xml:space="preserve">Уникальный код </t>
    </r>
    <r>
      <rPr>
        <vertAlign val="superscript"/>
        <sz val="11"/>
        <color theme="1"/>
        <rFont val="Times New Roman"/>
        <family val="1"/>
        <charset val="204"/>
      </rPr>
      <t>10.2</t>
    </r>
  </si>
  <si>
    <t>4.2</t>
  </si>
  <si>
    <t>Е.Г. Галушко</t>
  </si>
  <si>
    <t>,</t>
  </si>
  <si>
    <r>
      <t xml:space="preserve">из них </t>
    </r>
    <r>
      <rPr>
        <i/>
        <vertAlign val="superscript"/>
        <sz val="11"/>
        <rFont val="Times New Roman"/>
        <family val="1"/>
        <charset val="204"/>
      </rPr>
      <t>10.2:</t>
    </r>
  </si>
  <si>
    <t>специальные расходы</t>
  </si>
  <si>
    <t>2800</t>
  </si>
  <si>
    <t xml:space="preserve">10.1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7 мая 2018 г. N 204 "О национальных целях и стратегических задачах развития Российской Федерации на период до 2024 года" (Собрание законодательства Российской Федерации, 2018, N 20, ст. 2817; N 30, ст. 4717), или регионального проекта, обеспечивающего достижение целей, показателей и результатов федерального проекта (далее - региональный проект), показатели строк 26310, 26421, 26430 и 26451 Раздела 2 "Сведения по выплатам на закупку товаров, работ, услуг" детализируются по коду целевой статьи (8-17 разряды кода классификации расходов бюджетов, при этом в рамках реализации регионального проекта в 8 - 10 разрядах могут указываться нули).".
</t>
  </si>
  <si>
    <t>И.о директора МКУ "ЦБ УО Октябрьского р-на г. Саратова"</t>
  </si>
  <si>
    <t>Исполнение судебных решений и решений налогового органа по обращению взыскания на средства бюджета муниципального образования "Город Саратов"</t>
  </si>
  <si>
    <t>202    г.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</si>
  <si>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</si>
  <si>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</si>
  <si>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</si>
  <si>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Раздел 1.3. Поступления и выплаты на 2026 г. первый год планового периода, руб. (с точностью до двух знаков после запятой-0,00)</t>
  </si>
  <si>
    <t>Раздел 1.2. Поступления и выплаты на 2025 г. первый год планового периода, руб. (с точностью до двух знаков после запятой-0,00)</t>
  </si>
  <si>
    <t>Раздел 1.1. Поступления и выплаты на 2024 г. первый год планового периода, руб. (с точностью до двух знаков после запятой-0,00)</t>
  </si>
  <si>
    <t>на 2026 г. второй год планового периода</t>
  </si>
  <si>
    <t>на 2025 г. первый год планового периода</t>
  </si>
  <si>
    <t>на 2024 г. текущий финансовый год</t>
  </si>
  <si>
    <t xml:space="preserve">План финансово-хозяйственной деятельности муниципального дошкольного образовательного учреждения на 2024 год
           (на 2024 год и  плановый период 2025 и 2026 годов)
</t>
  </si>
  <si>
    <t>Заведующий МДОУ "Детский сад комбинированного вида № 31 "Колосок"</t>
  </si>
  <si>
    <t>Администрация Октябрьского района                                                                                             муниципального образования «Город Саратов»</t>
  </si>
  <si>
    <t>О.О. Васильева</t>
  </si>
  <si>
    <t>Муниципальное дошкольное образовательное учреждение «Детский сад комбинированного вида № 31 «Колосок» Октябрьского района г. Саратова</t>
  </si>
  <si>
    <t>И.А. Руденкова</t>
  </si>
  <si>
    <t>Заместитель председателя комитета по экономике администрации муниципального образования «Город Саратов», начальник управления развития муниципального сектора экономики</t>
  </si>
  <si>
    <t>=</t>
  </si>
  <si>
    <r>
      <t xml:space="preserve">от      </t>
    </r>
    <r>
      <rPr>
        <b/>
        <u/>
        <sz val="16"/>
        <color theme="1"/>
        <rFont val="Times New Roman"/>
        <family val="1"/>
        <charset val="204"/>
      </rPr>
      <t>"  25   "</t>
    </r>
    <r>
      <rPr>
        <b/>
        <sz val="16"/>
        <color theme="1"/>
        <rFont val="Times New Roman"/>
        <family val="1"/>
        <charset val="204"/>
      </rPr>
      <t xml:space="preserve">  </t>
    </r>
    <r>
      <rPr>
        <b/>
        <u/>
        <sz val="16"/>
        <color theme="1"/>
        <rFont val="Times New Roman"/>
        <family val="1"/>
        <charset val="204"/>
      </rPr>
      <t xml:space="preserve">   декабря  </t>
    </r>
    <r>
      <rPr>
        <b/>
        <sz val="16"/>
        <color theme="1"/>
        <rFont val="Times New Roman"/>
        <family val="1"/>
        <charset val="204"/>
      </rPr>
      <t xml:space="preserve"> 2023   г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</si>
</sst>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4"/>
      <color indexed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rgb="FF0000FF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sz val="11"/>
      <color indexed="12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i/>
      <sz val="11"/>
      <color rgb="FF0000FF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1" fillId="0" borderId="0"/>
  </cellStyleXfs>
  <cellXfs count="370">
    <xf numFmtId="0" fontId="0" fillId="0" borderId="0" xfId="0"/>
    <xf numFmtId="0" fontId="1" fillId="0" borderId="0" xfId="0" applyFont="1"/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6"/>
    </xf>
    <xf numFmtId="0" fontId="6" fillId="0" borderId="2" xfId="0" applyFont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 indent="6"/>
    </xf>
    <xf numFmtId="0" fontId="5" fillId="0" borderId="2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2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49" fontId="19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4" fontId="17" fillId="4" borderId="2" xfId="0" applyNumberFormat="1" applyFont="1" applyFill="1" applyBorder="1" applyAlignment="1">
      <alignment vertical="center"/>
    </xf>
    <xf numFmtId="4" fontId="19" fillId="4" borderId="2" xfId="0" applyNumberFormat="1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0" fontId="12" fillId="0" borderId="0" xfId="2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9" fillId="0" borderId="0" xfId="0" applyFont="1"/>
    <xf numFmtId="0" fontId="23" fillId="0" borderId="0" xfId="0" applyFont="1" applyBorder="1"/>
    <xf numFmtId="0" fontId="18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 indent="3"/>
    </xf>
    <xf numFmtId="0" fontId="18" fillId="2" borderId="0" xfId="0" applyFont="1" applyFill="1"/>
    <xf numFmtId="0" fontId="17" fillId="2" borderId="2" xfId="1" applyFont="1" applyFill="1" applyBorder="1" applyAlignment="1">
      <alignment horizontal="left" vertical="center" wrapText="1" indent="3"/>
    </xf>
    <xf numFmtId="0" fontId="19" fillId="0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9" fillId="2" borderId="2" xfId="0" applyFont="1" applyFill="1" applyBorder="1" applyAlignment="1">
      <alignment horizontal="right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" fillId="0" borderId="0" xfId="0" applyFont="1" applyFill="1"/>
    <xf numFmtId="4" fontId="17" fillId="0" borderId="2" xfId="0" applyNumberFormat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left" vertical="center" wrapText="1" indent="6"/>
    </xf>
    <xf numFmtId="0" fontId="19" fillId="0" borderId="0" xfId="0" applyFont="1" applyAlignment="1">
      <alignment horizontal="center"/>
    </xf>
    <xf numFmtId="0" fontId="25" fillId="0" borderId="0" xfId="0" applyFont="1"/>
    <xf numFmtId="0" fontId="19" fillId="0" borderId="2" xfId="0" applyFont="1" applyBorder="1" applyAlignment="1">
      <alignment vertical="center" wrapText="1"/>
    </xf>
    <xf numFmtId="0" fontId="18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justify" vertical="center"/>
    </xf>
    <xf numFmtId="0" fontId="1" fillId="0" borderId="2" xfId="0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49" fontId="6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6"/>
    </xf>
    <xf numFmtId="4" fontId="19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6" borderId="0" xfId="0" applyFont="1" applyFill="1"/>
    <xf numFmtId="0" fontId="17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4" fontId="17" fillId="7" borderId="2" xfId="0" applyNumberFormat="1" applyFont="1" applyFill="1" applyBorder="1" applyAlignment="1">
      <alignment horizontal="center" vertical="center"/>
    </xf>
    <xf numFmtId="4" fontId="3" fillId="7" borderId="2" xfId="0" applyNumberFormat="1" applyFont="1" applyFill="1" applyBorder="1" applyAlignment="1">
      <alignment vertical="center"/>
    </xf>
    <xf numFmtId="49" fontId="17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4" fontId="17" fillId="7" borderId="2" xfId="0" applyNumberFormat="1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17" fillId="7" borderId="2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9" fontId="17" fillId="7" borderId="2" xfId="0" applyNumberFormat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 indent="1"/>
    </xf>
    <xf numFmtId="0" fontId="24" fillId="2" borderId="2" xfId="0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6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left"/>
    </xf>
    <xf numFmtId="0" fontId="30" fillId="0" borderId="0" xfId="0" applyFont="1"/>
    <xf numFmtId="0" fontId="19" fillId="0" borderId="0" xfId="0" applyFont="1" applyFill="1"/>
    <xf numFmtId="49" fontId="10" fillId="0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4" fontId="17" fillId="7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4" fontId="19" fillId="4" borderId="2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4" fontId="17" fillId="0" borderId="2" xfId="0" applyNumberFormat="1" applyFont="1" applyBorder="1" applyAlignment="1">
      <alignment horizontal="right" vertical="center"/>
    </xf>
    <xf numFmtId="0" fontId="25" fillId="0" borderId="0" xfId="0" applyFont="1" applyFill="1"/>
    <xf numFmtId="0" fontId="19" fillId="0" borderId="2" xfId="0" applyFont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3" fillId="7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 indent="3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1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7" fillId="7" borderId="2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0" fontId="0" fillId="2" borderId="0" xfId="0" applyFont="1" applyFill="1"/>
    <xf numFmtId="0" fontId="0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" fillId="0" borderId="0" xfId="0" applyFont="1" applyAlignment="1">
      <alignment horizontal="justify" vertical="center"/>
    </xf>
    <xf numFmtId="0" fontId="35" fillId="0" borderId="0" xfId="0" applyFont="1" applyFill="1"/>
    <xf numFmtId="0" fontId="36" fillId="0" borderId="0" xfId="0" applyFont="1" applyFill="1" applyAlignment="1">
      <alignment horizontal="justify" vertical="center"/>
    </xf>
    <xf numFmtId="0" fontId="36" fillId="0" borderId="0" xfId="0" applyFont="1" applyFill="1"/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6" fillId="0" borderId="0" xfId="0" applyFont="1"/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8" fillId="0" borderId="0" xfId="0" applyFont="1"/>
    <xf numFmtId="0" fontId="37" fillId="0" borderId="0" xfId="0" applyFont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 indent="6"/>
    </xf>
    <xf numFmtId="4" fontId="2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ПФХД на 2017 год Октябр формы" xfId="2"/>
  </cellStyles>
  <dxfs count="0"/>
  <tableStyles count="0" defaultTableStyle="TableStyleMedium2" defaultPivotStyle="PivotStyleLight16"/>
  <colors>
    <mruColors>
      <color rgb="FF0000FF"/>
      <color rgb="FFCCFFFF"/>
      <color rgb="FF99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simenko\&#1076;&#1086;&#1082;$\&#1073;&#1102;&#1076;&#1078;&#1077;&#1090;%202023-2025\&#1057;&#1084;&#1077;&#1090;&#1099;%20&#1080;%20&#1087;&#1083;&#1072;&#1085;&#1099;%20&#1055;&#1060;&#1061;&#1044;\&#1055;&#1060;&#1061;&#1044;%202023%20&#1075;&#1086;&#1076;\&#1044;&#1054;&#1059;%202023\&#1076;&#1086;&#1091;%204\2023-2025_&#1044;&#1054;&#1059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У №4"/>
      <sheetName val="Разд.1"/>
      <sheetName val="2023"/>
      <sheetName val="2024"/>
      <sheetName val="2025"/>
      <sheetName val="Разд.1.4"/>
      <sheetName val="Разд.2"/>
    </sheetNames>
    <sheetDataSet>
      <sheetData sheetId="0"/>
      <sheetData sheetId="1"/>
      <sheetData sheetId="2">
        <row r="66">
          <cell r="F66">
            <v>5665278.7000000002</v>
          </cell>
        </row>
      </sheetData>
      <sheetData sheetId="3">
        <row r="66">
          <cell r="F66">
            <v>326420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</sheetData>
      <sheetData sheetId="4">
        <row r="66">
          <cell r="F66">
            <v>326420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hyperlink" Target="consultantplus://offline/ref=C6A4D78669D02F5015F66DF49E9348C80A54B5E7A14F74C3C60CB5FEB64CC47F5C486DCC3DBFBC4ED3CEB4E35Fq9m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zoomScale="68" zoomScaleSheetLayoutView="68" workbookViewId="0">
      <selection activeCell="A21" sqref="A21:J21"/>
    </sheetView>
  </sheetViews>
  <sheetFormatPr defaultColWidth="9.140625" defaultRowHeight="15" x14ac:dyDescent="0.25"/>
  <cols>
    <col min="1" max="1" width="45.140625" style="25" customWidth="1"/>
    <col min="2" max="2" width="22.85546875" style="25" customWidth="1"/>
    <col min="3" max="3" width="14.85546875" style="25" customWidth="1"/>
    <col min="4" max="4" width="42.5703125" style="25" customWidth="1"/>
    <col min="5" max="5" width="10.85546875" style="25" customWidth="1"/>
    <col min="6" max="6" width="8.85546875" style="25" customWidth="1"/>
    <col min="7" max="7" width="8.85546875" style="25"/>
    <col min="8" max="8" width="13.7109375" style="25" customWidth="1"/>
    <col min="9" max="9" width="16.42578125" style="16" customWidth="1"/>
    <col min="10" max="10" width="22.85546875" style="16" customWidth="1"/>
    <col min="11" max="16384" width="9.140625" style="16"/>
  </cols>
  <sheetData>
    <row r="1" spans="1:18" x14ac:dyDescent="0.25">
      <c r="A1" s="240"/>
      <c r="B1" s="240"/>
      <c r="J1" s="65"/>
    </row>
    <row r="2" spans="1:18" s="31" customFormat="1" ht="18.75" customHeight="1" x14ac:dyDescent="0.25">
      <c r="A2" s="319" t="s">
        <v>0</v>
      </c>
      <c r="B2" s="319"/>
      <c r="C2" s="198"/>
      <c r="D2" s="198"/>
      <c r="E2" s="323" t="s">
        <v>1</v>
      </c>
      <c r="F2" s="323"/>
      <c r="G2" s="323"/>
      <c r="H2" s="323"/>
      <c r="I2" s="323"/>
      <c r="J2" s="323"/>
    </row>
    <row r="3" spans="1:18" ht="18" customHeight="1" x14ac:dyDescent="0.25">
      <c r="A3" s="327" t="s">
        <v>307</v>
      </c>
      <c r="B3" s="327"/>
      <c r="C3" s="68"/>
      <c r="D3" s="68"/>
      <c r="E3" s="249"/>
      <c r="F3" s="249"/>
      <c r="G3" s="249"/>
      <c r="H3" s="249"/>
      <c r="I3" s="249"/>
      <c r="J3" s="66"/>
    </row>
    <row r="4" spans="1:18" ht="45" customHeight="1" x14ac:dyDescent="0.25">
      <c r="A4" s="327"/>
      <c r="B4" s="327"/>
      <c r="C4" s="68"/>
      <c r="D4" s="68"/>
      <c r="E4" s="326" t="s">
        <v>302</v>
      </c>
      <c r="F4" s="326"/>
      <c r="G4" s="326"/>
      <c r="H4" s="326"/>
      <c r="I4" s="326"/>
      <c r="J4" s="326"/>
    </row>
    <row r="5" spans="1:18" s="72" customFormat="1" ht="18.75" customHeight="1" x14ac:dyDescent="0.25">
      <c r="A5" s="327"/>
      <c r="B5" s="327"/>
      <c r="C5" s="70"/>
      <c r="D5" s="71"/>
      <c r="E5" s="329" t="s">
        <v>198</v>
      </c>
      <c r="F5" s="329"/>
      <c r="G5" s="329"/>
      <c r="H5" s="329"/>
      <c r="I5" s="329"/>
      <c r="J5" s="329"/>
    </row>
    <row r="6" spans="1:18" ht="45" customHeight="1" x14ac:dyDescent="0.25">
      <c r="A6" s="327"/>
      <c r="B6" s="327"/>
      <c r="C6" s="69"/>
      <c r="D6" s="73"/>
      <c r="E6" s="326" t="s">
        <v>303</v>
      </c>
      <c r="F6" s="326"/>
      <c r="G6" s="326"/>
      <c r="H6" s="326"/>
      <c r="I6" s="326"/>
      <c r="J6" s="326"/>
      <c r="K6" s="26"/>
      <c r="L6" s="26"/>
      <c r="M6" s="26"/>
      <c r="N6" s="26"/>
      <c r="O6" s="26"/>
      <c r="P6" s="26"/>
      <c r="Q6" s="26"/>
      <c r="R6" s="26"/>
    </row>
    <row r="7" spans="1:18" s="72" customFormat="1" x14ac:dyDescent="0.25">
      <c r="A7" s="241"/>
      <c r="B7" s="242"/>
      <c r="C7" s="75"/>
      <c r="D7" s="71"/>
      <c r="E7" s="329" t="s">
        <v>200</v>
      </c>
      <c r="F7" s="329"/>
      <c r="G7" s="329"/>
      <c r="H7" s="329"/>
      <c r="I7" s="329"/>
      <c r="J7" s="329"/>
    </row>
    <row r="8" spans="1:18" s="55" customFormat="1" ht="37.5" customHeight="1" x14ac:dyDescent="0.25">
      <c r="A8" s="247"/>
      <c r="B8" s="248" t="s">
        <v>306</v>
      </c>
      <c r="C8" s="80"/>
      <c r="D8" s="80"/>
      <c r="E8" s="250"/>
      <c r="F8" s="250"/>
      <c r="G8" s="250"/>
      <c r="H8" s="250"/>
      <c r="I8" s="324" t="s">
        <v>304</v>
      </c>
      <c r="J8" s="324"/>
    </row>
    <row r="9" spans="1:18" s="72" customFormat="1" x14ac:dyDescent="0.25">
      <c r="A9" s="243" t="s">
        <v>2</v>
      </c>
      <c r="B9" s="243" t="s">
        <v>3</v>
      </c>
      <c r="C9" s="74"/>
      <c r="D9" s="74"/>
      <c r="E9" s="325" t="s">
        <v>2</v>
      </c>
      <c r="F9" s="325"/>
      <c r="G9" s="325"/>
      <c r="H9" s="325"/>
      <c r="I9" s="325" t="s">
        <v>3</v>
      </c>
      <c r="J9" s="325"/>
    </row>
    <row r="10" spans="1:18" ht="12.75" customHeight="1" x14ac:dyDescent="0.25">
      <c r="A10" s="244"/>
      <c r="B10" s="245"/>
      <c r="C10" s="66"/>
      <c r="D10" s="66"/>
      <c r="E10" s="73"/>
      <c r="F10" s="73"/>
      <c r="G10" s="76"/>
      <c r="H10" s="76"/>
      <c r="I10" s="76"/>
      <c r="J10" s="76"/>
    </row>
    <row r="11" spans="1:18" ht="18.75" x14ac:dyDescent="0.25">
      <c r="A11" s="320" t="s">
        <v>245</v>
      </c>
      <c r="B11" s="320"/>
      <c r="C11" s="67"/>
      <c r="D11" s="67"/>
      <c r="E11" s="321" t="s">
        <v>291</v>
      </c>
      <c r="F11" s="321"/>
      <c r="G11" s="321"/>
      <c r="H11" s="321"/>
      <c r="I11" s="321"/>
      <c r="J11" s="321"/>
    </row>
    <row r="12" spans="1:18" ht="18.75" x14ac:dyDescent="0.25">
      <c r="A12" s="246"/>
      <c r="B12" s="246"/>
      <c r="C12" s="66"/>
      <c r="D12" s="66"/>
      <c r="E12" s="66"/>
      <c r="F12" s="66"/>
      <c r="G12" s="66"/>
      <c r="H12" s="66"/>
      <c r="I12" s="66"/>
      <c r="J12" s="66"/>
    </row>
    <row r="13" spans="1:18" ht="18.75" x14ac:dyDescent="0.25">
      <c r="A13" s="198"/>
      <c r="B13" s="198"/>
      <c r="C13" s="66"/>
      <c r="D13" s="66"/>
      <c r="E13" s="66"/>
      <c r="F13" s="66"/>
      <c r="G13" s="66"/>
      <c r="H13" s="66"/>
      <c r="I13" s="66"/>
      <c r="J13" s="66"/>
    </row>
    <row r="14" spans="1:18" ht="18.75" x14ac:dyDescent="0.25">
      <c r="A14" s="67"/>
      <c r="B14" s="67"/>
      <c r="C14" s="66"/>
      <c r="D14" s="66"/>
      <c r="E14" s="66"/>
      <c r="F14" s="66"/>
      <c r="G14" s="66"/>
      <c r="H14" s="66"/>
      <c r="I14" s="66"/>
      <c r="J14" s="66"/>
    </row>
    <row r="15" spans="1:18" ht="18.75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</row>
    <row r="16" spans="1:18" ht="18.75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</row>
    <row r="17" spans="1:15" ht="18.75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5" ht="18.75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</row>
    <row r="19" spans="1:15" ht="50.45" customHeight="1" x14ac:dyDescent="0.25">
      <c r="A19" s="322" t="s">
        <v>301</v>
      </c>
      <c r="B19" s="322"/>
      <c r="C19" s="322"/>
      <c r="D19" s="322"/>
      <c r="E19" s="322"/>
      <c r="F19" s="322"/>
      <c r="G19" s="322"/>
      <c r="H19" s="322"/>
      <c r="I19" s="322"/>
      <c r="J19" s="322"/>
      <c r="K19" s="16" t="s">
        <v>216</v>
      </c>
    </row>
    <row r="20" spans="1:15" ht="18" customHeight="1" x14ac:dyDescent="0.25">
      <c r="A20" s="217"/>
      <c r="B20" s="217"/>
      <c r="C20" s="217"/>
      <c r="D20" s="217"/>
      <c r="E20" s="217"/>
      <c r="F20" s="217"/>
      <c r="G20" s="217"/>
      <c r="H20" s="217"/>
      <c r="I20" s="217"/>
      <c r="J20" s="217"/>
    </row>
    <row r="21" spans="1:15" s="218" customFormat="1" ht="29.25" customHeight="1" x14ac:dyDescent="0.25">
      <c r="A21" s="336" t="s">
        <v>309</v>
      </c>
      <c r="B21" s="336"/>
      <c r="C21" s="336"/>
      <c r="D21" s="336"/>
      <c r="E21" s="336"/>
      <c r="F21" s="336"/>
      <c r="G21" s="336"/>
      <c r="H21" s="336"/>
      <c r="I21" s="336"/>
      <c r="J21" s="336"/>
    </row>
    <row r="22" spans="1:15" ht="18.75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5" ht="18.75" x14ac:dyDescent="0.25">
      <c r="A23" s="16"/>
      <c r="B23" s="66"/>
      <c r="C23" s="66"/>
      <c r="D23" s="66"/>
      <c r="E23" s="66"/>
      <c r="F23" s="66"/>
      <c r="G23" s="66"/>
      <c r="H23" s="66"/>
      <c r="I23" s="66"/>
      <c r="J23" s="63" t="s">
        <v>5</v>
      </c>
    </row>
    <row r="24" spans="1:15" ht="18.75" x14ac:dyDescent="0.25">
      <c r="A24" s="66"/>
      <c r="B24" s="66"/>
      <c r="C24" s="66"/>
      <c r="D24" s="66"/>
      <c r="E24" s="66"/>
      <c r="F24" s="66"/>
      <c r="G24" s="66"/>
      <c r="H24" s="331" t="s">
        <v>6</v>
      </c>
      <c r="I24" s="332"/>
      <c r="J24" s="63"/>
    </row>
    <row r="25" spans="1:15" ht="18.75" x14ac:dyDescent="0.25">
      <c r="A25" s="330" t="s">
        <v>193</v>
      </c>
      <c r="B25" s="66"/>
      <c r="C25" s="66"/>
      <c r="D25" s="66"/>
      <c r="E25" s="66"/>
      <c r="F25" s="66"/>
      <c r="G25" s="66"/>
      <c r="H25" s="331" t="s">
        <v>7</v>
      </c>
      <c r="I25" s="332"/>
      <c r="J25" s="63"/>
    </row>
    <row r="26" spans="1:15" ht="37.15" customHeight="1" x14ac:dyDescent="0.25">
      <c r="A26" s="330"/>
      <c r="B26" s="335" t="s">
        <v>244</v>
      </c>
      <c r="C26" s="335"/>
      <c r="D26" s="335"/>
      <c r="E26" s="335"/>
      <c r="F26" s="335"/>
      <c r="G26" s="69"/>
      <c r="H26" s="331" t="s">
        <v>8</v>
      </c>
      <c r="I26" s="332"/>
      <c r="J26" s="63"/>
    </row>
    <row r="27" spans="1:15" ht="18.75" x14ac:dyDescent="0.25">
      <c r="A27" s="66"/>
      <c r="B27" s="66"/>
      <c r="C27" s="66"/>
      <c r="D27" s="66"/>
      <c r="E27" s="66"/>
      <c r="F27" s="69"/>
      <c r="G27" s="69"/>
      <c r="H27" s="331" t="s">
        <v>7</v>
      </c>
      <c r="I27" s="332"/>
      <c r="J27" s="63"/>
    </row>
    <row r="28" spans="1:15" ht="18.75" x14ac:dyDescent="0.25">
      <c r="A28" s="66"/>
      <c r="B28" s="80"/>
      <c r="C28" s="80"/>
      <c r="D28" s="80"/>
      <c r="E28" s="80"/>
      <c r="F28" s="81"/>
      <c r="G28" s="81"/>
      <c r="H28" s="333" t="s">
        <v>11</v>
      </c>
      <c r="I28" s="334"/>
      <c r="J28" s="318">
        <v>6454049569</v>
      </c>
      <c r="K28" s="61"/>
      <c r="L28" s="61"/>
      <c r="M28" s="61"/>
    </row>
    <row r="29" spans="1:15" ht="44.25" customHeight="1" x14ac:dyDescent="0.25">
      <c r="A29" s="77" t="s">
        <v>190</v>
      </c>
      <c r="B29" s="335" t="s">
        <v>305</v>
      </c>
      <c r="C29" s="335"/>
      <c r="D29" s="335"/>
      <c r="E29" s="335"/>
      <c r="F29" s="335"/>
      <c r="G29" s="81"/>
      <c r="H29" s="333" t="s">
        <v>9</v>
      </c>
      <c r="I29" s="334"/>
      <c r="J29" s="318">
        <v>645401001</v>
      </c>
      <c r="K29" s="62"/>
      <c r="L29" s="62"/>
      <c r="M29" s="62"/>
    </row>
    <row r="30" spans="1:15" ht="18.75" x14ac:dyDescent="0.25">
      <c r="A30" s="66"/>
      <c r="B30" s="66"/>
      <c r="C30" s="66"/>
      <c r="D30" s="66"/>
      <c r="E30" s="66"/>
      <c r="F30" s="69"/>
      <c r="G30" s="69"/>
      <c r="H30" s="331" t="s">
        <v>10</v>
      </c>
      <c r="I30" s="332"/>
      <c r="J30" s="318"/>
      <c r="K30" s="62"/>
      <c r="L30" s="62"/>
      <c r="M30" s="62"/>
    </row>
    <row r="31" spans="1:15" ht="24.75" customHeight="1" x14ac:dyDescent="0.25">
      <c r="A31" s="66" t="s">
        <v>4</v>
      </c>
      <c r="B31" s="328" t="s">
        <v>210</v>
      </c>
      <c r="C31" s="328"/>
      <c r="D31" s="328"/>
      <c r="E31" s="328"/>
      <c r="F31" s="328"/>
      <c r="G31" s="64"/>
      <c r="H31" s="64"/>
      <c r="I31" s="64"/>
      <c r="J31" s="64"/>
      <c r="K31" s="64"/>
      <c r="L31" s="64"/>
      <c r="M31" s="64"/>
      <c r="N31" s="64"/>
      <c r="O31" s="64"/>
    </row>
    <row r="32" spans="1:15" x14ac:dyDescent="0.25">
      <c r="G32" s="78"/>
      <c r="H32" s="78"/>
      <c r="I32" s="79"/>
      <c r="J32" s="79"/>
      <c r="K32" s="79"/>
      <c r="L32" s="79"/>
      <c r="M32" s="79"/>
      <c r="N32" s="79"/>
      <c r="O32" s="79"/>
    </row>
  </sheetData>
  <mergeCells count="25">
    <mergeCell ref="B31:F31"/>
    <mergeCell ref="E5:J5"/>
    <mergeCell ref="A25:A26"/>
    <mergeCell ref="H25:I25"/>
    <mergeCell ref="E7:J7"/>
    <mergeCell ref="E6:J6"/>
    <mergeCell ref="H30:I30"/>
    <mergeCell ref="H29:I29"/>
    <mergeCell ref="H28:I28"/>
    <mergeCell ref="H27:I27"/>
    <mergeCell ref="H26:I26"/>
    <mergeCell ref="B29:F29"/>
    <mergeCell ref="B26:F26"/>
    <mergeCell ref="H24:I24"/>
    <mergeCell ref="A21:J21"/>
    <mergeCell ref="A2:B2"/>
    <mergeCell ref="A11:B11"/>
    <mergeCell ref="E11:J11"/>
    <mergeCell ref="A19:J19"/>
    <mergeCell ref="E2:J2"/>
    <mergeCell ref="I8:J8"/>
    <mergeCell ref="E9:H9"/>
    <mergeCell ref="I9:J9"/>
    <mergeCell ref="E4:J4"/>
    <mergeCell ref="A3:B6"/>
  </mergeCells>
  <pageMargins left="0.77" right="0.1968503937007874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view="pageBreakPreview" zoomScale="91" zoomScaleNormal="59" zoomScaleSheetLayoutView="91" workbookViewId="0">
      <selection activeCell="F78" sqref="F78"/>
    </sheetView>
  </sheetViews>
  <sheetFormatPr defaultColWidth="9.140625" defaultRowHeight="15" x14ac:dyDescent="0.25"/>
  <cols>
    <col min="1" max="1" width="90.7109375" style="23" customWidth="1"/>
    <col min="2" max="2" width="8.85546875" style="3"/>
    <col min="3" max="3" width="14.5703125" style="24" customWidth="1"/>
    <col min="4" max="4" width="13.5703125" style="25" customWidth="1"/>
    <col min="5" max="5" width="17" style="25" hidden="1" customWidth="1"/>
    <col min="6" max="8" width="26.85546875" style="24" customWidth="1"/>
    <col min="9" max="9" width="24.140625" style="25" customWidth="1"/>
    <col min="10" max="16384" width="9.140625" style="268"/>
  </cols>
  <sheetData>
    <row r="1" spans="1:9" ht="31.9" customHeight="1" x14ac:dyDescent="0.25">
      <c r="A1" s="337" t="s">
        <v>199</v>
      </c>
      <c r="B1" s="337"/>
      <c r="C1" s="337"/>
      <c r="D1" s="337"/>
      <c r="E1" s="337"/>
      <c r="F1" s="337"/>
      <c r="G1" s="337"/>
      <c r="H1" s="337"/>
      <c r="I1" s="337"/>
    </row>
    <row r="2" spans="1:9" s="269" customFormat="1" ht="25.9" customHeight="1" x14ac:dyDescent="0.25">
      <c r="A2" s="338" t="s">
        <v>12</v>
      </c>
      <c r="B2" s="339" t="s">
        <v>13</v>
      </c>
      <c r="C2" s="338" t="s">
        <v>14</v>
      </c>
      <c r="D2" s="338" t="s">
        <v>15</v>
      </c>
      <c r="E2" s="340"/>
      <c r="F2" s="340" t="s">
        <v>18</v>
      </c>
      <c r="G2" s="340"/>
      <c r="H2" s="340"/>
      <c r="I2" s="340"/>
    </row>
    <row r="3" spans="1:9" s="269" customFormat="1" ht="25.9" customHeight="1" x14ac:dyDescent="0.25">
      <c r="A3" s="338"/>
      <c r="B3" s="339"/>
      <c r="C3" s="338"/>
      <c r="D3" s="338"/>
      <c r="E3" s="340"/>
      <c r="F3" s="340" t="s">
        <v>300</v>
      </c>
      <c r="G3" s="338" t="s">
        <v>299</v>
      </c>
      <c r="H3" s="338" t="s">
        <v>298</v>
      </c>
      <c r="I3" s="338" t="s">
        <v>17</v>
      </c>
    </row>
    <row r="4" spans="1:9" s="269" customFormat="1" ht="42.75" customHeight="1" x14ac:dyDescent="0.25">
      <c r="A4" s="338"/>
      <c r="B4" s="339"/>
      <c r="C4" s="338"/>
      <c r="D4" s="338"/>
      <c r="E4" s="340"/>
      <c r="F4" s="340"/>
      <c r="G4" s="338"/>
      <c r="H4" s="338"/>
      <c r="I4" s="338"/>
    </row>
    <row r="5" spans="1:9" s="298" customFormat="1" ht="12.75" x14ac:dyDescent="0.25">
      <c r="A5" s="299">
        <v>1</v>
      </c>
      <c r="B5" s="300">
        <v>2</v>
      </c>
      <c r="C5" s="301">
        <v>3</v>
      </c>
      <c r="D5" s="301">
        <v>4</v>
      </c>
      <c r="E5" s="301">
        <v>5</v>
      </c>
      <c r="F5" s="301">
        <v>5</v>
      </c>
      <c r="G5" s="301">
        <v>6</v>
      </c>
      <c r="H5" s="301">
        <v>7</v>
      </c>
      <c r="I5" s="301">
        <v>8</v>
      </c>
    </row>
    <row r="6" spans="1:9" s="31" customFormat="1" x14ac:dyDescent="0.25">
      <c r="A6" s="38" t="s">
        <v>19</v>
      </c>
      <c r="B6" s="27" t="s">
        <v>20</v>
      </c>
      <c r="C6" s="28" t="s">
        <v>21</v>
      </c>
      <c r="D6" s="52" t="s">
        <v>21</v>
      </c>
      <c r="E6" s="29" t="e">
        <f>SUM(#REF!)</f>
        <v>#REF!</v>
      </c>
      <c r="F6" s="106">
        <f>'2024'!E6</f>
        <v>0</v>
      </c>
      <c r="G6" s="106">
        <f>'2025'!E6</f>
        <v>0</v>
      </c>
      <c r="H6" s="106">
        <f>'2026'!E6</f>
        <v>0</v>
      </c>
      <c r="I6" s="219"/>
    </row>
    <row r="7" spans="1:9" x14ac:dyDescent="0.25">
      <c r="A7" s="13" t="s">
        <v>22</v>
      </c>
      <c r="B7" s="4" t="s">
        <v>23</v>
      </c>
      <c r="C7" s="14" t="s">
        <v>21</v>
      </c>
      <c r="D7" s="52" t="s">
        <v>21</v>
      </c>
      <c r="E7" s="15" t="e">
        <f>+E6+E8-E33</f>
        <v>#REF!</v>
      </c>
      <c r="F7" s="106">
        <f>'2024'!E7</f>
        <v>0</v>
      </c>
      <c r="G7" s="106">
        <f>'2025'!E7</f>
        <v>0</v>
      </c>
      <c r="H7" s="106">
        <f>'2026'!E7</f>
        <v>0</v>
      </c>
      <c r="I7" s="219"/>
    </row>
    <row r="8" spans="1:9" s="271" customFormat="1" ht="17.25" customHeight="1" x14ac:dyDescent="0.25">
      <c r="A8" s="270" t="s">
        <v>24</v>
      </c>
      <c r="B8" s="150" t="s">
        <v>30</v>
      </c>
      <c r="C8" s="151"/>
      <c r="D8" s="152" t="s">
        <v>21</v>
      </c>
      <c r="E8" s="153">
        <f>+E9+E11+E15+E18+E19+E27</f>
        <v>0</v>
      </c>
      <c r="F8" s="148">
        <f>'2024'!E8</f>
        <v>14987615.800000001</v>
      </c>
      <c r="G8" s="148">
        <f>'2025'!E8</f>
        <v>4384959</v>
      </c>
      <c r="H8" s="148">
        <f>'2026'!E8</f>
        <v>4384959</v>
      </c>
      <c r="I8" s="224">
        <f>+I9+I11+I15+I18+I19+I27</f>
        <v>0</v>
      </c>
    </row>
    <row r="9" spans="1:9" ht="30" x14ac:dyDescent="0.25">
      <c r="A9" s="17" t="s">
        <v>247</v>
      </c>
      <c r="B9" s="2" t="s">
        <v>32</v>
      </c>
      <c r="C9" s="18">
        <v>120</v>
      </c>
      <c r="D9" s="122"/>
      <c r="E9" s="15"/>
      <c r="F9" s="106">
        <f>'2024'!E9</f>
        <v>0</v>
      </c>
      <c r="G9" s="106">
        <f>'2025'!E9</f>
        <v>0</v>
      </c>
      <c r="H9" s="106">
        <f>'2026'!E9</f>
        <v>0</v>
      </c>
      <c r="I9" s="221"/>
    </row>
    <row r="10" spans="1:9" x14ac:dyDescent="0.25">
      <c r="A10" s="17" t="s">
        <v>25</v>
      </c>
      <c r="B10" s="2" t="s">
        <v>33</v>
      </c>
      <c r="C10" s="18"/>
      <c r="D10" s="123"/>
      <c r="E10" s="15"/>
      <c r="F10" s="106">
        <f>'2024'!E10</f>
        <v>0</v>
      </c>
      <c r="G10" s="106">
        <f>'2025'!E10</f>
        <v>0</v>
      </c>
      <c r="H10" s="106">
        <f>'2026'!E10</f>
        <v>0</v>
      </c>
      <c r="I10" s="221"/>
    </row>
    <row r="11" spans="1:9" s="98" customFormat="1" ht="20.25" customHeight="1" x14ac:dyDescent="0.25">
      <c r="A11" s="97" t="s">
        <v>26</v>
      </c>
      <c r="B11" s="41" t="s">
        <v>34</v>
      </c>
      <c r="C11" s="46">
        <v>130</v>
      </c>
      <c r="D11" s="128"/>
      <c r="E11" s="48">
        <f>+E12+E13</f>
        <v>0</v>
      </c>
      <c r="F11" s="49">
        <f>'2024'!E11</f>
        <v>14987615.800000001</v>
      </c>
      <c r="G11" s="49">
        <f>'2025'!E11</f>
        <v>4384959</v>
      </c>
      <c r="H11" s="49">
        <f>'2026'!E11</f>
        <v>4384959</v>
      </c>
      <c r="I11" s="220">
        <f t="shared" ref="I11" si="0">+I12+I13</f>
        <v>0</v>
      </c>
    </row>
    <row r="12" spans="1:9" s="31" customFormat="1" ht="48" customHeight="1" x14ac:dyDescent="0.25">
      <c r="A12" s="99" t="s">
        <v>209</v>
      </c>
      <c r="B12" s="100" t="s">
        <v>36</v>
      </c>
      <c r="C12" s="101">
        <v>130</v>
      </c>
      <c r="D12" s="47"/>
      <c r="E12" s="48"/>
      <c r="F12" s="49">
        <f>'2024'!E12</f>
        <v>10602656.800000001</v>
      </c>
      <c r="G12" s="49">
        <f>'2025'!E12</f>
        <v>0</v>
      </c>
      <c r="H12" s="49">
        <f>'2026'!E12</f>
        <v>0</v>
      </c>
      <c r="I12" s="225"/>
    </row>
    <row r="13" spans="1:9" ht="39.75" customHeight="1" x14ac:dyDescent="0.25">
      <c r="A13" s="21" t="s">
        <v>27</v>
      </c>
      <c r="B13" s="2" t="s">
        <v>37</v>
      </c>
      <c r="C13" s="18">
        <v>130</v>
      </c>
      <c r="D13" s="44"/>
      <c r="E13" s="15"/>
      <c r="F13" s="106">
        <f>'2024'!E13</f>
        <v>0</v>
      </c>
      <c r="G13" s="106">
        <f>'2025'!E13</f>
        <v>0</v>
      </c>
      <c r="H13" s="106">
        <f>'2026'!E13</f>
        <v>0</v>
      </c>
      <c r="I13" s="126"/>
    </row>
    <row r="14" spans="1:9" s="45" customFormat="1" ht="18.75" customHeight="1" x14ac:dyDescent="0.25">
      <c r="A14" s="37" t="s">
        <v>205</v>
      </c>
      <c r="B14" s="32" t="s">
        <v>201</v>
      </c>
      <c r="C14" s="34">
        <v>130</v>
      </c>
      <c r="D14" s="123"/>
      <c r="E14" s="30"/>
      <c r="F14" s="110">
        <f>'2024'!E14</f>
        <v>4384959</v>
      </c>
      <c r="G14" s="106">
        <f>'2025'!E14</f>
        <v>4384959</v>
      </c>
      <c r="H14" s="110">
        <f>'2026'!E14</f>
        <v>4384959</v>
      </c>
      <c r="I14" s="126"/>
    </row>
    <row r="15" spans="1:9" x14ac:dyDescent="0.25">
      <c r="A15" s="38" t="s">
        <v>28</v>
      </c>
      <c r="B15" s="27" t="s">
        <v>38</v>
      </c>
      <c r="C15" s="28">
        <v>140</v>
      </c>
      <c r="D15" s="96"/>
      <c r="E15" s="15">
        <f>+E16+E17</f>
        <v>0</v>
      </c>
      <c r="F15" s="106">
        <f>'2024'!E15</f>
        <v>0</v>
      </c>
      <c r="G15" s="106">
        <f>'2025'!E15</f>
        <v>0</v>
      </c>
      <c r="H15" s="106">
        <f>'2026'!E15</f>
        <v>0</v>
      </c>
      <c r="I15" s="54">
        <f t="shared" ref="I15" si="1">+I16+I17</f>
        <v>0</v>
      </c>
    </row>
    <row r="16" spans="1:9" ht="19.5" customHeight="1" x14ac:dyDescent="0.25">
      <c r="A16" s="21" t="s">
        <v>25</v>
      </c>
      <c r="B16" s="2" t="s">
        <v>39</v>
      </c>
      <c r="C16" s="18">
        <v>140</v>
      </c>
      <c r="D16" s="53"/>
      <c r="E16" s="15"/>
      <c r="F16" s="106">
        <f>'2024'!E16</f>
        <v>0</v>
      </c>
      <c r="G16" s="106">
        <f>'2025'!E16</f>
        <v>0</v>
      </c>
      <c r="H16" s="106">
        <f>'2026'!E16</f>
        <v>0</v>
      </c>
      <c r="I16" s="126"/>
    </row>
    <row r="17" spans="1:14" hidden="1" x14ac:dyDescent="0.25">
      <c r="A17" s="17"/>
      <c r="B17" s="2"/>
      <c r="C17" s="18"/>
      <c r="D17" s="123"/>
      <c r="E17" s="15"/>
      <c r="F17" s="106">
        <f>'2024'!E17</f>
        <v>0</v>
      </c>
      <c r="G17" s="106">
        <f>'2025'!E17</f>
        <v>0</v>
      </c>
      <c r="H17" s="106">
        <f>'2026'!E17</f>
        <v>0</v>
      </c>
      <c r="I17" s="126"/>
    </row>
    <row r="18" spans="1:14" hidden="1" x14ac:dyDescent="0.25">
      <c r="A18" s="129"/>
      <c r="B18" s="2"/>
      <c r="C18" s="18"/>
      <c r="D18" s="53"/>
      <c r="E18" s="15"/>
      <c r="F18" s="106">
        <f>'2024'!E18</f>
        <v>0</v>
      </c>
      <c r="G18" s="106">
        <f>'2025'!E18</f>
        <v>0</v>
      </c>
      <c r="H18" s="106">
        <f>'2026'!E18</f>
        <v>0</v>
      </c>
      <c r="I18" s="54"/>
    </row>
    <row r="19" spans="1:14" hidden="1" x14ac:dyDescent="0.25">
      <c r="A19" s="17"/>
      <c r="B19" s="2"/>
      <c r="C19" s="18"/>
      <c r="D19" s="123"/>
      <c r="E19" s="15"/>
      <c r="F19" s="106">
        <f>'2024'!E19</f>
        <v>0</v>
      </c>
      <c r="G19" s="106">
        <f>'2025'!E19</f>
        <v>0</v>
      </c>
      <c r="H19" s="106">
        <f>'2026'!E19</f>
        <v>0</v>
      </c>
      <c r="I19" s="126"/>
    </row>
    <row r="20" spans="1:14" s="98" customFormat="1" x14ac:dyDescent="0.25">
      <c r="A20" s="105" t="s">
        <v>29</v>
      </c>
      <c r="B20" s="41" t="s">
        <v>40</v>
      </c>
      <c r="C20" s="46">
        <v>150</v>
      </c>
      <c r="D20" s="47"/>
      <c r="E20" s="48" t="e">
        <f>+E21+E25+#REF!</f>
        <v>#REF!</v>
      </c>
      <c r="F20" s="49">
        <f>'2024'!E20</f>
        <v>0</v>
      </c>
      <c r="G20" s="49">
        <f>'2025'!E20</f>
        <v>0</v>
      </c>
      <c r="H20" s="49">
        <f>'2026'!E20</f>
        <v>0</v>
      </c>
      <c r="I20" s="220">
        <f t="shared" ref="I20" si="2">+I21+I25</f>
        <v>0</v>
      </c>
    </row>
    <row r="21" spans="1:14" s="98" customFormat="1" ht="30" x14ac:dyDescent="0.25">
      <c r="A21" s="99" t="s">
        <v>49</v>
      </c>
      <c r="B21" s="100" t="s">
        <v>219</v>
      </c>
      <c r="C21" s="101">
        <v>150</v>
      </c>
      <c r="D21" s="102"/>
      <c r="E21" s="48" t="e">
        <f>+E22+E23+E24</f>
        <v>#REF!</v>
      </c>
      <c r="F21" s="49">
        <f>'2024'!E21</f>
        <v>0</v>
      </c>
      <c r="G21" s="49">
        <f>'2025'!E21</f>
        <v>0</v>
      </c>
      <c r="H21" s="49">
        <f>'2026'!E21</f>
        <v>0</v>
      </c>
      <c r="I21" s="225">
        <f t="shared" ref="I21" si="3">+I22+I23+I24</f>
        <v>0</v>
      </c>
    </row>
    <row r="22" spans="1:14" ht="24" customHeight="1" x14ac:dyDescent="0.25">
      <c r="A22" s="118" t="s">
        <v>43</v>
      </c>
      <c r="B22" s="119" t="s">
        <v>220</v>
      </c>
      <c r="C22" s="120">
        <v>150</v>
      </c>
      <c r="D22" s="123"/>
      <c r="E22" s="15"/>
      <c r="F22" s="106">
        <f>'2024'!E22</f>
        <v>0</v>
      </c>
      <c r="G22" s="106">
        <f>'2025'!E22</f>
        <v>0</v>
      </c>
      <c r="H22" s="106">
        <f>'2026'!E22</f>
        <v>0</v>
      </c>
      <c r="I22" s="126"/>
    </row>
    <row r="23" spans="1:14" ht="30" x14ac:dyDescent="0.25">
      <c r="A23" s="118" t="s">
        <v>221</v>
      </c>
      <c r="B23" s="119" t="s">
        <v>222</v>
      </c>
      <c r="C23" s="120">
        <v>150</v>
      </c>
      <c r="D23" s="123"/>
      <c r="E23" s="15" t="e">
        <f>+#REF!</f>
        <v>#REF!</v>
      </c>
      <c r="F23" s="106">
        <f>'2024'!E23</f>
        <v>0</v>
      </c>
      <c r="G23" s="106">
        <f>'2025'!E23</f>
        <v>0</v>
      </c>
      <c r="H23" s="106">
        <f>'2026'!E23</f>
        <v>0</v>
      </c>
      <c r="I23" s="126"/>
    </row>
    <row r="24" spans="1:14" x14ac:dyDescent="0.25">
      <c r="A24" s="50" t="s">
        <v>41</v>
      </c>
      <c r="B24" s="51" t="s">
        <v>42</v>
      </c>
      <c r="C24" s="52">
        <v>180</v>
      </c>
      <c r="D24" s="123"/>
      <c r="E24" s="15" t="e">
        <f>+#REF!</f>
        <v>#REF!</v>
      </c>
      <c r="F24" s="106">
        <f>'2024'!E24</f>
        <v>0</v>
      </c>
      <c r="G24" s="106">
        <f>'2025'!E24</f>
        <v>0</v>
      </c>
      <c r="H24" s="106">
        <f>'2026'!E24</f>
        <v>0</v>
      </c>
      <c r="I24" s="126"/>
      <c r="N24" s="268" t="s">
        <v>216</v>
      </c>
    </row>
    <row r="25" spans="1:14" hidden="1" x14ac:dyDescent="0.25">
      <c r="A25" s="43"/>
      <c r="B25" s="42"/>
      <c r="C25" s="39"/>
      <c r="D25" s="44"/>
      <c r="E25" s="15" t="e">
        <f>+#REF!</f>
        <v>#REF!</v>
      </c>
      <c r="F25" s="106">
        <f>'2024'!E25</f>
        <v>0</v>
      </c>
      <c r="G25" s="106">
        <f>'2025'!E25</f>
        <v>0</v>
      </c>
      <c r="H25" s="106">
        <f>'2026'!E25</f>
        <v>0</v>
      </c>
      <c r="I25" s="126"/>
    </row>
    <row r="26" spans="1:14" s="45" customFormat="1" ht="28.5" x14ac:dyDescent="0.25">
      <c r="A26" s="13" t="s">
        <v>44</v>
      </c>
      <c r="B26" s="4" t="s">
        <v>45</v>
      </c>
      <c r="C26" s="14"/>
      <c r="D26" s="44"/>
      <c r="E26" s="30"/>
      <c r="F26" s="106">
        <f>'2024'!E26</f>
        <v>0</v>
      </c>
      <c r="G26" s="106">
        <f>'2025'!E26</f>
        <v>0</v>
      </c>
      <c r="H26" s="106">
        <f>'2026'!E26</f>
        <v>0</v>
      </c>
      <c r="I26" s="126"/>
    </row>
    <row r="27" spans="1:14" x14ac:dyDescent="0.25">
      <c r="A27" s="17" t="s">
        <v>25</v>
      </c>
      <c r="B27" s="2"/>
      <c r="C27" s="18"/>
      <c r="D27" s="53"/>
      <c r="E27" s="15"/>
      <c r="F27" s="106">
        <f>'2024'!E27</f>
        <v>0</v>
      </c>
      <c r="G27" s="106">
        <f>'2025'!E27</f>
        <v>0</v>
      </c>
      <c r="H27" s="106">
        <f>'2026'!E27</f>
        <v>0</v>
      </c>
      <c r="I27" s="54"/>
    </row>
    <row r="28" spans="1:14" hidden="1" x14ac:dyDescent="0.25">
      <c r="A28" s="17"/>
      <c r="B28" s="2"/>
      <c r="C28" s="18"/>
      <c r="D28" s="123"/>
      <c r="E28" s="15"/>
      <c r="F28" s="106">
        <f>'2024'!E28</f>
        <v>0</v>
      </c>
      <c r="G28" s="106">
        <f>'2025'!E28</f>
        <v>0</v>
      </c>
      <c r="H28" s="106">
        <f>'2026'!E28</f>
        <v>0</v>
      </c>
      <c r="I28" s="126"/>
    </row>
    <row r="29" spans="1:14" ht="19.5" customHeight="1" x14ac:dyDescent="0.25">
      <c r="A29" s="17" t="s">
        <v>46</v>
      </c>
      <c r="B29" s="2" t="s">
        <v>47</v>
      </c>
      <c r="C29" s="18" t="s">
        <v>21</v>
      </c>
      <c r="D29" s="123"/>
      <c r="E29" s="15"/>
      <c r="F29" s="106">
        <f>'2024'!E29</f>
        <v>0</v>
      </c>
      <c r="G29" s="106">
        <f>'2025'!E29</f>
        <v>0</v>
      </c>
      <c r="H29" s="106">
        <f>'2026'!E29</f>
        <v>0</v>
      </c>
      <c r="I29" s="126"/>
    </row>
    <row r="30" spans="1:14" ht="45" x14ac:dyDescent="0.25">
      <c r="A30" s="36" t="s">
        <v>192</v>
      </c>
      <c r="B30" s="2" t="s">
        <v>48</v>
      </c>
      <c r="C30" s="18">
        <v>510</v>
      </c>
      <c r="D30" s="123"/>
      <c r="E30" s="15"/>
      <c r="F30" s="106">
        <f>'2024'!E30</f>
        <v>0</v>
      </c>
      <c r="G30" s="106">
        <f>'2025'!E30</f>
        <v>0</v>
      </c>
      <c r="H30" s="106">
        <f>'2026'!E30</f>
        <v>0</v>
      </c>
      <c r="I30" s="126"/>
    </row>
    <row r="31" spans="1:14" ht="16.5" hidden="1" customHeight="1" x14ac:dyDescent="0.25">
      <c r="A31" s="17"/>
      <c r="B31" s="2"/>
      <c r="C31" s="18"/>
      <c r="D31" s="123"/>
      <c r="E31" s="15"/>
      <c r="F31" s="106">
        <f>'2024'!E31</f>
        <v>0</v>
      </c>
      <c r="G31" s="106">
        <f>'2025'!E31</f>
        <v>0</v>
      </c>
      <c r="H31" s="106">
        <f>'2026'!E31</f>
        <v>0</v>
      </c>
      <c r="I31" s="126" t="s">
        <v>21</v>
      </c>
    </row>
    <row r="32" spans="1:14" s="272" customFormat="1" ht="19.5" customHeight="1" x14ac:dyDescent="0.25">
      <c r="A32" s="270" t="s">
        <v>50</v>
      </c>
      <c r="B32" s="150" t="s">
        <v>53</v>
      </c>
      <c r="C32" s="151" t="s">
        <v>21</v>
      </c>
      <c r="D32" s="155"/>
      <c r="E32" s="149"/>
      <c r="F32" s="148">
        <f>'2024'!E32</f>
        <v>14987615.800000001</v>
      </c>
      <c r="G32" s="148">
        <f>'2025'!E32</f>
        <v>4384959</v>
      </c>
      <c r="H32" s="148">
        <f>'2026'!E32</f>
        <v>4384959</v>
      </c>
      <c r="I32" s="227" t="s">
        <v>21</v>
      </c>
    </row>
    <row r="33" spans="1:9" s="98" customFormat="1" ht="34.5" customHeight="1" x14ac:dyDescent="0.25">
      <c r="A33" s="105" t="s">
        <v>51</v>
      </c>
      <c r="B33" s="41" t="s">
        <v>54</v>
      </c>
      <c r="C33" s="46" t="s">
        <v>21</v>
      </c>
      <c r="D33" s="47"/>
      <c r="E33" s="48" t="e">
        <f>+E34+E46+E53+E57+E64+E67+E84+#REF!</f>
        <v>#REF!</v>
      </c>
      <c r="F33" s="49">
        <f>'2024'!E33</f>
        <v>6999398</v>
      </c>
      <c r="G33" s="49">
        <f>'2025'!E33</f>
        <v>0</v>
      </c>
      <c r="H33" s="49">
        <f>'2026'!E33</f>
        <v>0</v>
      </c>
      <c r="I33" s="220" t="s">
        <v>21</v>
      </c>
    </row>
    <row r="34" spans="1:9" s="45" customFormat="1" ht="30" x14ac:dyDescent="0.25">
      <c r="A34" s="37" t="s">
        <v>52</v>
      </c>
      <c r="B34" s="32" t="s">
        <v>55</v>
      </c>
      <c r="C34" s="34">
        <v>111</v>
      </c>
      <c r="D34" s="96"/>
      <c r="E34" s="30" t="e">
        <f>+E35+E38+E41+E42+E43</f>
        <v>#REF!</v>
      </c>
      <c r="F34" s="110">
        <f>'2024'!E34</f>
        <v>5375882</v>
      </c>
      <c r="G34" s="106">
        <f>'2025'!E34</f>
        <v>0</v>
      </c>
      <c r="H34" s="110">
        <f>'2026'!E34</f>
        <v>0</v>
      </c>
      <c r="I34" s="54" t="s">
        <v>21</v>
      </c>
    </row>
    <row r="35" spans="1:9" s="31" customFormat="1" ht="18.75" customHeight="1" x14ac:dyDescent="0.25">
      <c r="A35" s="37" t="s">
        <v>56</v>
      </c>
      <c r="B35" s="32" t="s">
        <v>57</v>
      </c>
      <c r="C35" s="34">
        <v>112</v>
      </c>
      <c r="D35" s="96"/>
      <c r="E35" s="29" t="e">
        <f>SUM(#REF!)</f>
        <v>#REF!</v>
      </c>
      <c r="F35" s="106">
        <f>'2024'!E35</f>
        <v>0</v>
      </c>
      <c r="G35" s="106">
        <f>'2025'!E35</f>
        <v>0</v>
      </c>
      <c r="H35" s="106">
        <f>'2026'!E35</f>
        <v>0</v>
      </c>
      <c r="I35" s="126" t="s">
        <v>21</v>
      </c>
    </row>
    <row r="36" spans="1:9" s="31" customFormat="1" ht="30" x14ac:dyDescent="0.25">
      <c r="A36" s="21" t="s">
        <v>59</v>
      </c>
      <c r="B36" s="2" t="s">
        <v>58</v>
      </c>
      <c r="C36" s="18">
        <v>113</v>
      </c>
      <c r="D36" s="123"/>
      <c r="E36" s="29" t="e">
        <f>SUM(#REF!)</f>
        <v>#REF!</v>
      </c>
      <c r="F36" s="106">
        <f>'2024'!E36</f>
        <v>0</v>
      </c>
      <c r="G36" s="106">
        <f>'2025'!E36</f>
        <v>0</v>
      </c>
      <c r="H36" s="106">
        <f>'2026'!E36</f>
        <v>0</v>
      </c>
      <c r="I36" s="126" t="s">
        <v>21</v>
      </c>
    </row>
    <row r="37" spans="1:9" s="273" customFormat="1" ht="32.25" customHeight="1" x14ac:dyDescent="0.25">
      <c r="A37" s="104" t="s">
        <v>60</v>
      </c>
      <c r="B37" s="41" t="s">
        <v>61</v>
      </c>
      <c r="C37" s="46">
        <v>119</v>
      </c>
      <c r="D37" s="47"/>
      <c r="E37" s="88" t="e">
        <f>SUM(#REF!)</f>
        <v>#REF!</v>
      </c>
      <c r="F37" s="49">
        <f>'2024'!E37</f>
        <v>1623516</v>
      </c>
      <c r="G37" s="49">
        <f>'2025'!E37</f>
        <v>0</v>
      </c>
      <c r="H37" s="49">
        <f>'2026'!E37</f>
        <v>0</v>
      </c>
      <c r="I37" s="225" t="s">
        <v>21</v>
      </c>
    </row>
    <row r="38" spans="1:9" s="45" customFormat="1" ht="30" x14ac:dyDescent="0.25">
      <c r="A38" s="37" t="s">
        <v>63</v>
      </c>
      <c r="B38" s="32" t="s">
        <v>62</v>
      </c>
      <c r="C38" s="34">
        <v>119</v>
      </c>
      <c r="D38" s="96"/>
      <c r="E38" s="30" t="e">
        <f>+E39+E40</f>
        <v>#REF!</v>
      </c>
      <c r="F38" s="110">
        <f>'2024'!E38</f>
        <v>1623516</v>
      </c>
      <c r="G38" s="106">
        <f>'2025'!E38</f>
        <v>0</v>
      </c>
      <c r="H38" s="110">
        <f>'2026'!E38</f>
        <v>0</v>
      </c>
      <c r="I38" s="126" t="s">
        <v>21</v>
      </c>
    </row>
    <row r="39" spans="1:9" s="31" customFormat="1" ht="21" customHeight="1" x14ac:dyDescent="0.25">
      <c r="A39" s="21" t="s">
        <v>64</v>
      </c>
      <c r="B39" s="2" t="s">
        <v>66</v>
      </c>
      <c r="C39" s="18">
        <v>119</v>
      </c>
      <c r="D39" s="123"/>
      <c r="E39" s="29" t="e">
        <f>SUM(#REF!)</f>
        <v>#REF!</v>
      </c>
      <c r="F39" s="106">
        <f>'2024'!E39</f>
        <v>0</v>
      </c>
      <c r="G39" s="106">
        <f>'2025'!E39</f>
        <v>0</v>
      </c>
      <c r="H39" s="106">
        <f>'2026'!E39</f>
        <v>0</v>
      </c>
      <c r="I39" s="126" t="s">
        <v>21</v>
      </c>
    </row>
    <row r="40" spans="1:9" x14ac:dyDescent="0.25">
      <c r="A40" s="17" t="s">
        <v>65</v>
      </c>
      <c r="B40" s="2" t="s">
        <v>67</v>
      </c>
      <c r="C40" s="18">
        <v>131</v>
      </c>
      <c r="D40" s="123"/>
      <c r="E40" s="15" t="e">
        <f>SUM(#REF!)</f>
        <v>#REF!</v>
      </c>
      <c r="F40" s="106">
        <f>'2024'!E40</f>
        <v>0</v>
      </c>
      <c r="G40" s="106">
        <f>'2025'!E40</f>
        <v>0</v>
      </c>
      <c r="H40" s="106">
        <f>'2026'!E40</f>
        <v>0</v>
      </c>
      <c r="I40" s="126" t="s">
        <v>21</v>
      </c>
    </row>
    <row r="41" spans="1:9" s="274" customFormat="1" ht="30" x14ac:dyDescent="0.25">
      <c r="A41" s="129" t="s">
        <v>223</v>
      </c>
      <c r="B41" s="119" t="s">
        <v>68</v>
      </c>
      <c r="C41" s="120">
        <v>133</v>
      </c>
      <c r="D41" s="123"/>
      <c r="E41" s="33" t="e">
        <f>SUM(#REF!)</f>
        <v>#REF!</v>
      </c>
      <c r="F41" s="106">
        <f>'2024'!E41</f>
        <v>0</v>
      </c>
      <c r="G41" s="106">
        <f>'2025'!E41</f>
        <v>0</v>
      </c>
      <c r="H41" s="106">
        <f>'2026'!E41</f>
        <v>0</v>
      </c>
      <c r="I41" s="126" t="s">
        <v>21</v>
      </c>
    </row>
    <row r="42" spans="1:9" s="274" customFormat="1" x14ac:dyDescent="0.25">
      <c r="A42" s="129" t="s">
        <v>224</v>
      </c>
      <c r="B42" s="119" t="s">
        <v>70</v>
      </c>
      <c r="C42" s="120">
        <v>134</v>
      </c>
      <c r="D42" s="123"/>
      <c r="E42" s="33" t="e">
        <f>SUM(#REF!)</f>
        <v>#REF!</v>
      </c>
      <c r="F42" s="106">
        <f>'2024'!E42</f>
        <v>0</v>
      </c>
      <c r="G42" s="106">
        <f>'2025'!E42</f>
        <v>0</v>
      </c>
      <c r="H42" s="106">
        <f>'2026'!E42</f>
        <v>0</v>
      </c>
      <c r="I42" s="126" t="s">
        <v>21</v>
      </c>
    </row>
    <row r="43" spans="1:9" s="274" customFormat="1" ht="30" x14ac:dyDescent="0.25">
      <c r="A43" s="129" t="s">
        <v>69</v>
      </c>
      <c r="B43" s="119" t="s">
        <v>225</v>
      </c>
      <c r="C43" s="120">
        <v>139</v>
      </c>
      <c r="D43" s="123"/>
      <c r="E43" s="33" t="e">
        <f>SUM(#REF!)</f>
        <v>#REF!</v>
      </c>
      <c r="F43" s="106">
        <f>'2024'!E43</f>
        <v>0</v>
      </c>
      <c r="G43" s="106">
        <f>'2025'!E43</f>
        <v>0</v>
      </c>
      <c r="H43" s="106">
        <f>'2026'!E43</f>
        <v>0</v>
      </c>
      <c r="I43" s="126" t="s">
        <v>21</v>
      </c>
    </row>
    <row r="44" spans="1:9" s="274" customFormat="1" x14ac:dyDescent="0.25">
      <c r="A44" s="118" t="s">
        <v>277</v>
      </c>
      <c r="B44" s="119" t="s">
        <v>226</v>
      </c>
      <c r="C44" s="120">
        <v>139</v>
      </c>
      <c r="D44" s="123"/>
      <c r="E44" s="33" t="e">
        <f>SUM(#REF!)</f>
        <v>#REF!</v>
      </c>
      <c r="F44" s="106">
        <f>'2024'!E44</f>
        <v>0</v>
      </c>
      <c r="G44" s="106">
        <f>'2025'!E44</f>
        <v>0</v>
      </c>
      <c r="H44" s="106">
        <f>'2026'!E44</f>
        <v>0</v>
      </c>
      <c r="I44" s="126" t="s">
        <v>21</v>
      </c>
    </row>
    <row r="45" spans="1:9" s="274" customFormat="1" x14ac:dyDescent="0.25">
      <c r="A45" s="50" t="s">
        <v>73</v>
      </c>
      <c r="B45" s="51" t="s">
        <v>72</v>
      </c>
      <c r="C45" s="52">
        <v>300</v>
      </c>
      <c r="D45" s="53"/>
      <c r="E45" s="33" t="e">
        <f>SUM(#REF!)</f>
        <v>#REF!</v>
      </c>
      <c r="F45" s="106">
        <f>'2024'!E45</f>
        <v>0</v>
      </c>
      <c r="G45" s="106">
        <f>'2025'!E45</f>
        <v>0</v>
      </c>
      <c r="H45" s="106">
        <f>'2026'!E45</f>
        <v>0</v>
      </c>
      <c r="I45" s="126" t="s">
        <v>21</v>
      </c>
    </row>
    <row r="46" spans="1:9" ht="30" x14ac:dyDescent="0.25">
      <c r="A46" s="21" t="s">
        <v>74</v>
      </c>
      <c r="B46" s="2" t="s">
        <v>75</v>
      </c>
      <c r="C46" s="18">
        <v>320</v>
      </c>
      <c r="D46" s="123"/>
      <c r="E46" s="15" t="e">
        <f>+E47+E48</f>
        <v>#REF!</v>
      </c>
      <c r="F46" s="106">
        <f>'2024'!E46</f>
        <v>0</v>
      </c>
      <c r="G46" s="106">
        <f>'2025'!E46</f>
        <v>0</v>
      </c>
      <c r="H46" s="106">
        <f>'2026'!E46</f>
        <v>0</v>
      </c>
      <c r="I46" s="54" t="s">
        <v>21</v>
      </c>
    </row>
    <row r="47" spans="1:9" ht="48.75" customHeight="1" x14ac:dyDescent="0.25">
      <c r="A47" s="21" t="s">
        <v>102</v>
      </c>
      <c r="B47" s="2" t="s">
        <v>76</v>
      </c>
      <c r="C47" s="18">
        <v>321</v>
      </c>
      <c r="D47" s="123"/>
      <c r="E47" s="15" t="e">
        <f>SUM(#REF!)</f>
        <v>#REF!</v>
      </c>
      <c r="F47" s="106">
        <f>'2024'!E47</f>
        <v>0</v>
      </c>
      <c r="G47" s="106">
        <f>'2025'!E47</f>
        <v>0</v>
      </c>
      <c r="H47" s="106">
        <f>'2026'!E47</f>
        <v>0</v>
      </c>
      <c r="I47" s="126" t="s">
        <v>21</v>
      </c>
    </row>
    <row r="48" spans="1:9" ht="28.5" hidden="1" customHeight="1" x14ac:dyDescent="0.25">
      <c r="A48" s="21"/>
      <c r="B48" s="2"/>
      <c r="C48" s="18"/>
      <c r="D48" s="123"/>
      <c r="E48" s="15" t="e">
        <f>SUM(#REF!)</f>
        <v>#REF!</v>
      </c>
      <c r="F48" s="106">
        <f>'2024'!E48</f>
        <v>0</v>
      </c>
      <c r="G48" s="106">
        <f>'2025'!E48</f>
        <v>0</v>
      </c>
      <c r="H48" s="106">
        <f>'2026'!E48</f>
        <v>0</v>
      </c>
      <c r="I48" s="126" t="s">
        <v>21</v>
      </c>
    </row>
    <row r="49" spans="1:9" ht="30" hidden="1" x14ac:dyDescent="0.25">
      <c r="A49" s="21" t="s">
        <v>77</v>
      </c>
      <c r="B49" s="2" t="s">
        <v>78</v>
      </c>
      <c r="C49" s="18">
        <v>340</v>
      </c>
      <c r="D49" s="123"/>
      <c r="E49" s="15" t="e">
        <f>SUM(#REF!)</f>
        <v>#REF!</v>
      </c>
      <c r="F49" s="106">
        <f>'2024'!E49</f>
        <v>0</v>
      </c>
      <c r="G49" s="106">
        <f>'2025'!E49</f>
        <v>0</v>
      </c>
      <c r="H49" s="106">
        <f>'2026'!E49</f>
        <v>0</v>
      </c>
      <c r="I49" s="126"/>
    </row>
    <row r="50" spans="1:9" ht="51" customHeight="1" x14ac:dyDescent="0.25">
      <c r="A50" s="21" t="s">
        <v>80</v>
      </c>
      <c r="B50" s="2" t="s">
        <v>79</v>
      </c>
      <c r="C50" s="18">
        <v>350</v>
      </c>
      <c r="D50" s="123"/>
      <c r="E50" s="15" t="e">
        <f>SUM(#REF!)</f>
        <v>#REF!</v>
      </c>
      <c r="F50" s="106">
        <f>'2024'!E50</f>
        <v>0</v>
      </c>
      <c r="G50" s="106">
        <f>'2025'!E50</f>
        <v>0</v>
      </c>
      <c r="H50" s="106">
        <f>'2026'!E50</f>
        <v>0</v>
      </c>
      <c r="I50" s="126" t="s">
        <v>21</v>
      </c>
    </row>
    <row r="51" spans="1:9" x14ac:dyDescent="0.25">
      <c r="A51" s="118" t="s">
        <v>227</v>
      </c>
      <c r="B51" s="2" t="s">
        <v>81</v>
      </c>
      <c r="C51" s="18">
        <v>360</v>
      </c>
      <c r="D51" s="123"/>
      <c r="E51" s="15" t="e">
        <f>SUM(#REF!)</f>
        <v>#REF!</v>
      </c>
      <c r="F51" s="106">
        <f>'2024'!E51</f>
        <v>0</v>
      </c>
      <c r="G51" s="106">
        <f>'2025'!E51</f>
        <v>0</v>
      </c>
      <c r="H51" s="106">
        <f>'2026'!E51</f>
        <v>0</v>
      </c>
      <c r="I51" s="126" t="s">
        <v>21</v>
      </c>
    </row>
    <row r="52" spans="1:9" s="273" customFormat="1" x14ac:dyDescent="0.25">
      <c r="A52" s="105" t="s">
        <v>83</v>
      </c>
      <c r="B52" s="41" t="s">
        <v>82</v>
      </c>
      <c r="C52" s="46">
        <v>850</v>
      </c>
      <c r="D52" s="47"/>
      <c r="E52" s="88" t="e">
        <f>SUM(#REF!)</f>
        <v>#REF!</v>
      </c>
      <c r="F52" s="49">
        <f>'2024'!E52</f>
        <v>90800</v>
      </c>
      <c r="G52" s="49">
        <f>'2025'!E52</f>
        <v>0</v>
      </c>
      <c r="H52" s="49">
        <f>'2026'!E52</f>
        <v>0</v>
      </c>
      <c r="I52" s="225" t="s">
        <v>21</v>
      </c>
    </row>
    <row r="53" spans="1:9" s="45" customFormat="1" ht="33" customHeight="1" x14ac:dyDescent="0.25">
      <c r="A53" s="37" t="s">
        <v>84</v>
      </c>
      <c r="B53" s="32" t="s">
        <v>85</v>
      </c>
      <c r="C53" s="34">
        <v>851</v>
      </c>
      <c r="D53" s="96"/>
      <c r="E53" s="30" t="e">
        <f>+E54+E55+E56</f>
        <v>#REF!</v>
      </c>
      <c r="F53" s="110">
        <f>'2024'!E53</f>
        <v>90800</v>
      </c>
      <c r="G53" s="106">
        <f>'2025'!E53</f>
        <v>0</v>
      </c>
      <c r="H53" s="110">
        <f>'2026'!E53</f>
        <v>0</v>
      </c>
      <c r="I53" s="54" t="s">
        <v>21</v>
      </c>
    </row>
    <row r="54" spans="1:9" s="31" customFormat="1" ht="30" x14ac:dyDescent="0.25">
      <c r="A54" s="37" t="s">
        <v>87</v>
      </c>
      <c r="B54" s="32" t="s">
        <v>86</v>
      </c>
      <c r="C54" s="34">
        <v>852</v>
      </c>
      <c r="D54" s="96"/>
      <c r="E54" s="35" t="e">
        <f>SUM(#REF!)</f>
        <v>#REF!</v>
      </c>
      <c r="F54" s="106">
        <f>'2024'!E54</f>
        <v>0</v>
      </c>
      <c r="G54" s="106">
        <f>'2025'!E54</f>
        <v>0</v>
      </c>
      <c r="H54" s="106">
        <f>'2026'!E54</f>
        <v>0</v>
      </c>
      <c r="I54" s="126" t="s">
        <v>21</v>
      </c>
    </row>
    <row r="55" spans="1:9" s="31" customFormat="1" x14ac:dyDescent="0.25">
      <c r="A55" s="37" t="s">
        <v>88</v>
      </c>
      <c r="B55" s="32" t="s">
        <v>89</v>
      </c>
      <c r="C55" s="34">
        <v>853</v>
      </c>
      <c r="D55" s="96"/>
      <c r="E55" s="35" t="e">
        <f>SUM(#REF!)</f>
        <v>#REF!</v>
      </c>
      <c r="F55" s="106">
        <f>'2024'!E55</f>
        <v>0</v>
      </c>
      <c r="G55" s="106">
        <f>'2025'!E55</f>
        <v>0</v>
      </c>
      <c r="H55" s="106">
        <f>'2026'!E55</f>
        <v>0</v>
      </c>
      <c r="I55" s="126" t="s">
        <v>21</v>
      </c>
    </row>
    <row r="56" spans="1:9" s="31" customFormat="1" x14ac:dyDescent="0.25">
      <c r="A56" s="50" t="s">
        <v>91</v>
      </c>
      <c r="B56" s="51" t="s">
        <v>90</v>
      </c>
      <c r="C56" s="52" t="s">
        <v>21</v>
      </c>
      <c r="D56" s="53"/>
      <c r="E56" s="35" t="e">
        <f>SUM(#REF!)</f>
        <v>#REF!</v>
      </c>
      <c r="F56" s="106">
        <f>'2024'!E56</f>
        <v>0</v>
      </c>
      <c r="G56" s="106">
        <f>'2025'!E56</f>
        <v>0</v>
      </c>
      <c r="H56" s="106">
        <f>'2026'!E56</f>
        <v>0</v>
      </c>
      <c r="I56" s="126" t="s">
        <v>21</v>
      </c>
    </row>
    <row r="57" spans="1:9" s="274" customFormat="1" x14ac:dyDescent="0.25">
      <c r="A57" s="118" t="s">
        <v>228</v>
      </c>
      <c r="B57" s="119" t="s">
        <v>92</v>
      </c>
      <c r="C57" s="160">
        <v>613</v>
      </c>
      <c r="D57" s="123"/>
      <c r="E57" s="33" t="e">
        <f>+E58+E59+E63</f>
        <v>#REF!</v>
      </c>
      <c r="F57" s="106">
        <f>'2024'!E57</f>
        <v>0</v>
      </c>
      <c r="G57" s="106">
        <f>'2025'!E57</f>
        <v>0</v>
      </c>
      <c r="H57" s="106">
        <f>'2026'!E57</f>
        <v>0</v>
      </c>
      <c r="I57" s="54" t="s">
        <v>21</v>
      </c>
    </row>
    <row r="58" spans="1:9" s="274" customFormat="1" x14ac:dyDescent="0.25">
      <c r="A58" s="118" t="s">
        <v>229</v>
      </c>
      <c r="B58" s="119" t="s">
        <v>93</v>
      </c>
      <c r="C58" s="160">
        <v>623</v>
      </c>
      <c r="D58" s="123"/>
      <c r="E58" s="33" t="e">
        <f>SUM(#REF!)</f>
        <v>#REF!</v>
      </c>
      <c r="F58" s="106">
        <f>'2024'!E58</f>
        <v>0</v>
      </c>
      <c r="G58" s="106">
        <f>'2025'!E58</f>
        <v>0</v>
      </c>
      <c r="H58" s="106">
        <f>'2026'!E58</f>
        <v>0</v>
      </c>
      <c r="I58" s="126" t="s">
        <v>21</v>
      </c>
    </row>
    <row r="59" spans="1:9" s="274" customFormat="1" ht="30" x14ac:dyDescent="0.25">
      <c r="A59" s="118" t="s">
        <v>230</v>
      </c>
      <c r="B59" s="119" t="s">
        <v>96</v>
      </c>
      <c r="C59" s="160">
        <v>634</v>
      </c>
      <c r="D59" s="123"/>
      <c r="E59" s="33" t="e">
        <f>SUM(#REF!)</f>
        <v>#REF!</v>
      </c>
      <c r="F59" s="106">
        <f>'2024'!E59</f>
        <v>0</v>
      </c>
      <c r="G59" s="106">
        <f>'2025'!E59</f>
        <v>0</v>
      </c>
      <c r="H59" s="106">
        <f>'2026'!E59</f>
        <v>0</v>
      </c>
      <c r="I59" s="126" t="s">
        <v>21</v>
      </c>
    </row>
    <row r="60" spans="1:9" s="274" customFormat="1" x14ac:dyDescent="0.25">
      <c r="A60" s="118" t="s">
        <v>231</v>
      </c>
      <c r="B60" s="119" t="s">
        <v>232</v>
      </c>
      <c r="C60" s="120">
        <v>810</v>
      </c>
      <c r="D60" s="122"/>
      <c r="E60" s="33"/>
      <c r="F60" s="106">
        <f>'2024'!E60</f>
        <v>0</v>
      </c>
      <c r="G60" s="106">
        <f>'2025'!E60</f>
        <v>0</v>
      </c>
      <c r="H60" s="106">
        <f>'2026'!E60</f>
        <v>0</v>
      </c>
      <c r="I60" s="126"/>
    </row>
    <row r="61" spans="1:9" s="274" customFormat="1" x14ac:dyDescent="0.25">
      <c r="A61" s="118" t="s">
        <v>94</v>
      </c>
      <c r="B61" s="119" t="s">
        <v>233</v>
      </c>
      <c r="C61" s="120">
        <v>862</v>
      </c>
      <c r="D61" s="96"/>
      <c r="E61" s="33"/>
      <c r="F61" s="106">
        <f>'2024'!E61</f>
        <v>0</v>
      </c>
      <c r="G61" s="106">
        <f>'2025'!E61</f>
        <v>0</v>
      </c>
      <c r="H61" s="106">
        <f>'2026'!E61</f>
        <v>0</v>
      </c>
      <c r="I61" s="126"/>
    </row>
    <row r="62" spans="1:9" s="274" customFormat="1" ht="33.75" customHeight="1" x14ac:dyDescent="0.25">
      <c r="A62" s="118" t="s">
        <v>95</v>
      </c>
      <c r="B62" s="119" t="s">
        <v>234</v>
      </c>
      <c r="C62" s="120">
        <v>863</v>
      </c>
      <c r="D62" s="96"/>
      <c r="E62" s="33"/>
      <c r="F62" s="106">
        <f>'2024'!E62</f>
        <v>0</v>
      </c>
      <c r="G62" s="106">
        <f>'2025'!E62</f>
        <v>0</v>
      </c>
      <c r="H62" s="106">
        <f>'2026'!E62</f>
        <v>0</v>
      </c>
      <c r="I62" s="126"/>
    </row>
    <row r="63" spans="1:9" s="274" customFormat="1" x14ac:dyDescent="0.25">
      <c r="A63" s="144" t="s">
        <v>98</v>
      </c>
      <c r="B63" s="145" t="s">
        <v>99</v>
      </c>
      <c r="C63" s="146" t="s">
        <v>21</v>
      </c>
      <c r="D63" s="96"/>
      <c r="E63" s="33" t="e">
        <f>SUM(#REF!)</f>
        <v>#REF!</v>
      </c>
      <c r="F63" s="106">
        <f>'2024'!E63</f>
        <v>32870</v>
      </c>
      <c r="G63" s="106">
        <f>'2025'!E63</f>
        <v>0</v>
      </c>
      <c r="H63" s="106">
        <f>'2026'!E63</f>
        <v>0</v>
      </c>
      <c r="I63" s="126" t="s">
        <v>21</v>
      </c>
    </row>
    <row r="64" spans="1:9" s="45" customFormat="1" ht="30" x14ac:dyDescent="0.25">
      <c r="A64" s="37" t="s">
        <v>101</v>
      </c>
      <c r="B64" s="32" t="s">
        <v>100</v>
      </c>
      <c r="C64" s="34">
        <v>831</v>
      </c>
      <c r="D64" s="96"/>
      <c r="E64" s="30" t="e">
        <f>+E65</f>
        <v>#REF!</v>
      </c>
      <c r="F64" s="110">
        <f>'2024'!E64</f>
        <v>0</v>
      </c>
      <c r="G64" s="106">
        <f>'2025'!E64</f>
        <v>0</v>
      </c>
      <c r="H64" s="110">
        <f>'2026'!E64</f>
        <v>0</v>
      </c>
      <c r="I64" s="54" t="s">
        <v>21</v>
      </c>
    </row>
    <row r="65" spans="1:9" x14ac:dyDescent="0.25">
      <c r="A65" s="233" t="s">
        <v>217</v>
      </c>
      <c r="B65" s="42" t="s">
        <v>218</v>
      </c>
      <c r="C65" s="39">
        <v>244</v>
      </c>
      <c r="D65" s="96"/>
      <c r="E65" s="29" t="e">
        <f>SUM(#REF!)</f>
        <v>#REF!</v>
      </c>
      <c r="F65" s="106">
        <f>'2024'!E65</f>
        <v>32870</v>
      </c>
      <c r="G65" s="106">
        <f>'2025'!E65</f>
        <v>0</v>
      </c>
      <c r="H65" s="106">
        <f>'2026'!E65</f>
        <v>0</v>
      </c>
      <c r="I65" s="126" t="s">
        <v>21</v>
      </c>
    </row>
    <row r="66" spans="1:9" s="98" customFormat="1" ht="15" customHeight="1" x14ac:dyDescent="0.25">
      <c r="A66" s="105" t="s">
        <v>103</v>
      </c>
      <c r="B66" s="41" t="s">
        <v>97</v>
      </c>
      <c r="C66" s="46" t="s">
        <v>21</v>
      </c>
      <c r="D66" s="47"/>
      <c r="E66" s="48"/>
      <c r="F66" s="49">
        <f>'2024'!E66</f>
        <v>7864547.7999999998</v>
      </c>
      <c r="G66" s="49">
        <f>'2025'!E66</f>
        <v>4384959</v>
      </c>
      <c r="H66" s="49">
        <f>'2026'!E66</f>
        <v>4384959</v>
      </c>
      <c r="I66" s="220"/>
    </row>
    <row r="67" spans="1:9" s="45" customFormat="1" ht="32.25" customHeight="1" x14ac:dyDescent="0.25">
      <c r="A67" s="21" t="s">
        <v>105</v>
      </c>
      <c r="B67" s="2" t="s">
        <v>104</v>
      </c>
      <c r="C67" s="18">
        <v>241</v>
      </c>
      <c r="D67" s="123"/>
      <c r="E67" s="30" t="e">
        <f>+E68+E69+E70+E71+E80+E72</f>
        <v>#REF!</v>
      </c>
      <c r="F67" s="110">
        <f>'2024'!E67</f>
        <v>0</v>
      </c>
      <c r="G67" s="106">
        <f>'2025'!E67</f>
        <v>0</v>
      </c>
      <c r="H67" s="110">
        <f>'2026'!E67</f>
        <v>0</v>
      </c>
      <c r="I67" s="126"/>
    </row>
    <row r="68" spans="1:9" hidden="1" x14ac:dyDescent="0.25">
      <c r="A68" s="21"/>
      <c r="B68" s="2"/>
      <c r="C68" s="18"/>
      <c r="D68" s="123"/>
      <c r="E68" s="15"/>
      <c r="F68" s="106"/>
      <c r="G68" s="106">
        <f>'2025'!E68</f>
        <v>0</v>
      </c>
      <c r="H68" s="106"/>
      <c r="I68" s="126"/>
    </row>
    <row r="69" spans="1:9" ht="30" x14ac:dyDescent="0.25">
      <c r="A69" s="37" t="s">
        <v>107</v>
      </c>
      <c r="B69" s="32" t="s">
        <v>106</v>
      </c>
      <c r="C69" s="34">
        <v>243</v>
      </c>
      <c r="D69" s="123"/>
      <c r="E69" s="15" t="e">
        <f>SUM(#REF!)</f>
        <v>#REF!</v>
      </c>
      <c r="F69" s="106">
        <f>'2024'!E69</f>
        <v>0</v>
      </c>
      <c r="G69" s="106">
        <f>'2025'!E69</f>
        <v>0</v>
      </c>
      <c r="H69" s="106">
        <f>'2026'!E69</f>
        <v>0</v>
      </c>
      <c r="I69" s="126"/>
    </row>
    <row r="70" spans="1:9" s="156" customFormat="1" x14ac:dyDescent="0.25">
      <c r="A70" s="104" t="s">
        <v>108</v>
      </c>
      <c r="B70" s="41" t="s">
        <v>109</v>
      </c>
      <c r="C70" s="46">
        <v>244</v>
      </c>
      <c r="D70" s="47"/>
      <c r="E70" s="48" t="e">
        <f>SUM(#REF!)</f>
        <v>#REF!</v>
      </c>
      <c r="F70" s="49">
        <f>'2024'!E70</f>
        <v>6561547.7999999998</v>
      </c>
      <c r="G70" s="49">
        <f>'2025'!E70</f>
        <v>4384959</v>
      </c>
      <c r="H70" s="49">
        <f>'2026'!E70</f>
        <v>4384959</v>
      </c>
      <c r="I70" s="225"/>
    </row>
    <row r="71" spans="1:9" s="45" customFormat="1" ht="30" x14ac:dyDescent="0.25">
      <c r="A71" s="234" t="s">
        <v>130</v>
      </c>
      <c r="B71" s="32" t="s">
        <v>131</v>
      </c>
      <c r="C71" s="34">
        <v>244</v>
      </c>
      <c r="D71" s="96"/>
      <c r="E71" s="44" t="e">
        <f>SUM(#REF!)</f>
        <v>#REF!</v>
      </c>
      <c r="F71" s="110">
        <f>'2024'!E71</f>
        <v>5197559</v>
      </c>
      <c r="G71" s="106">
        <f>'2025'!E71</f>
        <v>4384959</v>
      </c>
      <c r="H71" s="110">
        <f>'2026'!E71</f>
        <v>4384959</v>
      </c>
      <c r="I71" s="126"/>
    </row>
    <row r="72" spans="1:9" s="31" customFormat="1" x14ac:dyDescent="0.25">
      <c r="A72" s="235" t="s">
        <v>124</v>
      </c>
      <c r="B72" s="2"/>
      <c r="C72" s="18"/>
      <c r="D72" s="123"/>
      <c r="E72" s="29" t="e">
        <f>SUM(#REF!)</f>
        <v>#REF!</v>
      </c>
      <c r="F72" s="106">
        <f>'2024'!E72</f>
        <v>0</v>
      </c>
      <c r="G72" s="106">
        <f>'2025'!E72</f>
        <v>0</v>
      </c>
      <c r="H72" s="106">
        <f>'2026'!E72</f>
        <v>0</v>
      </c>
      <c r="I72" s="126"/>
    </row>
    <row r="73" spans="1:9" x14ac:dyDescent="0.25">
      <c r="A73" s="234" t="s">
        <v>126</v>
      </c>
      <c r="B73" s="32" t="s">
        <v>132</v>
      </c>
      <c r="C73" s="34">
        <v>244</v>
      </c>
      <c r="D73" s="96"/>
      <c r="E73" s="15" t="e">
        <f>SUM(#REF!)</f>
        <v>#REF!</v>
      </c>
      <c r="F73" s="106">
        <f>'2024'!E73</f>
        <v>50000</v>
      </c>
      <c r="G73" s="106">
        <f>'2025'!E73</f>
        <v>50000</v>
      </c>
      <c r="H73" s="106">
        <f>'2026'!E73</f>
        <v>50000</v>
      </c>
      <c r="I73" s="126"/>
    </row>
    <row r="74" spans="1:9" s="31" customFormat="1" x14ac:dyDescent="0.25">
      <c r="A74" s="235" t="s">
        <v>127</v>
      </c>
      <c r="B74" s="2" t="s">
        <v>133</v>
      </c>
      <c r="C74" s="18">
        <v>244</v>
      </c>
      <c r="D74" s="123"/>
      <c r="E74" s="35" t="e">
        <f>SUM(#REF!)</f>
        <v>#REF!</v>
      </c>
      <c r="F74" s="106">
        <f>'2024'!E74</f>
        <v>0</v>
      </c>
      <c r="G74" s="106">
        <f>'2025'!E74</f>
        <v>0</v>
      </c>
      <c r="H74" s="106">
        <f>'2026'!E74</f>
        <v>0</v>
      </c>
      <c r="I74" s="126"/>
    </row>
    <row r="75" spans="1:9" x14ac:dyDescent="0.25">
      <c r="A75" s="234" t="s">
        <v>128</v>
      </c>
      <c r="B75" s="32" t="s">
        <v>134</v>
      </c>
      <c r="C75" s="34">
        <v>244</v>
      </c>
      <c r="D75" s="96"/>
      <c r="E75" s="15" t="e">
        <f>SUM(#REF!)</f>
        <v>#REF!</v>
      </c>
      <c r="F75" s="106">
        <f>'2024'!E75</f>
        <v>5147559</v>
      </c>
      <c r="G75" s="106">
        <f>'2025'!E75</f>
        <v>4334959</v>
      </c>
      <c r="H75" s="106">
        <f>'2026'!E75</f>
        <v>4334959</v>
      </c>
      <c r="I75" s="126"/>
    </row>
    <row r="76" spans="1:9" s="60" customFormat="1" x14ac:dyDescent="0.25">
      <c r="A76" s="236" t="s">
        <v>129</v>
      </c>
      <c r="B76" s="40"/>
      <c r="C76" s="56"/>
      <c r="D76" s="57"/>
      <c r="E76" s="59" t="e">
        <f>SUM(#REF!)</f>
        <v>#REF!</v>
      </c>
      <c r="F76" s="147">
        <f>'2024'!E76</f>
        <v>4759063</v>
      </c>
      <c r="G76" s="147">
        <f>'2025'!E76</f>
        <v>3946463</v>
      </c>
      <c r="H76" s="147">
        <f>'2026'!E76</f>
        <v>3946463</v>
      </c>
      <c r="I76" s="222"/>
    </row>
    <row r="77" spans="1:9" s="45" customFormat="1" ht="30" x14ac:dyDescent="0.25">
      <c r="A77" s="234" t="s">
        <v>249</v>
      </c>
      <c r="B77" s="195" t="s">
        <v>125</v>
      </c>
      <c r="C77" s="160">
        <v>246</v>
      </c>
      <c r="D77" s="96"/>
      <c r="E77" s="44"/>
      <c r="F77" s="196">
        <f>'2024'!E77</f>
        <v>0</v>
      </c>
      <c r="G77" s="106">
        <f>'2025'!E77</f>
        <v>0</v>
      </c>
      <c r="H77" s="196">
        <f>'2026'!E77</f>
        <v>0</v>
      </c>
      <c r="I77" s="126"/>
    </row>
    <row r="78" spans="1:9" s="98" customFormat="1" ht="19.5" customHeight="1" x14ac:dyDescent="0.25">
      <c r="A78" s="102" t="s">
        <v>248</v>
      </c>
      <c r="B78" s="206" t="s">
        <v>250</v>
      </c>
      <c r="C78" s="101">
        <v>247</v>
      </c>
      <c r="D78" s="102"/>
      <c r="E78" s="103"/>
      <c r="F78" s="49">
        <f>'2024'!E78</f>
        <v>1303000</v>
      </c>
      <c r="G78" s="49">
        <f>'2025'!E78</f>
        <v>0</v>
      </c>
      <c r="H78" s="49">
        <f>'2026'!F78</f>
        <v>0</v>
      </c>
      <c r="I78" s="226"/>
    </row>
    <row r="79" spans="1:9" s="45" customFormat="1" x14ac:dyDescent="0.25">
      <c r="A79" s="17" t="s">
        <v>123</v>
      </c>
      <c r="B79" s="161" t="s">
        <v>251</v>
      </c>
      <c r="C79" s="18">
        <v>400</v>
      </c>
      <c r="D79" s="123"/>
      <c r="E79" s="44" t="e">
        <f>SUM(#REF!)</f>
        <v>#REF!</v>
      </c>
      <c r="F79" s="110">
        <f>'2024'!E79</f>
        <v>0</v>
      </c>
      <c r="G79" s="106">
        <f>'2025'!E79</f>
        <v>0</v>
      </c>
      <c r="H79" s="106">
        <f>'2026'!F79</f>
        <v>0</v>
      </c>
      <c r="I79" s="126"/>
    </row>
    <row r="80" spans="1:9" ht="48.75" customHeight="1" x14ac:dyDescent="0.25">
      <c r="A80" s="21" t="s">
        <v>110</v>
      </c>
      <c r="B80" s="161" t="s">
        <v>252</v>
      </c>
      <c r="C80" s="18">
        <v>406</v>
      </c>
      <c r="D80" s="123"/>
      <c r="E80" s="15" t="e">
        <f>SUM(#REF!)</f>
        <v>#REF!</v>
      </c>
      <c r="F80" s="106">
        <f>'2024'!E80</f>
        <v>0</v>
      </c>
      <c r="G80" s="106">
        <f>'2025'!E80</f>
        <v>0</v>
      </c>
      <c r="H80" s="106">
        <f>'2026'!E80</f>
        <v>0</v>
      </c>
      <c r="I80" s="126"/>
    </row>
    <row r="81" spans="1:10" ht="30" x14ac:dyDescent="0.25">
      <c r="A81" s="21" t="s">
        <v>111</v>
      </c>
      <c r="B81" s="161" t="s">
        <v>253</v>
      </c>
      <c r="C81" s="18">
        <v>407</v>
      </c>
      <c r="D81" s="123"/>
      <c r="E81" s="15" t="e">
        <f>SUM(#REF!)</f>
        <v>#REF!</v>
      </c>
      <c r="F81" s="106">
        <f>'2024'!E81</f>
        <v>0</v>
      </c>
      <c r="G81" s="106">
        <f>'2025'!E81</f>
        <v>0</v>
      </c>
      <c r="H81" s="106">
        <f>'2026'!E81</f>
        <v>0</v>
      </c>
      <c r="I81" s="126"/>
      <c r="J81" s="268" t="s">
        <v>216</v>
      </c>
    </row>
    <row r="82" spans="1:10" x14ac:dyDescent="0.25">
      <c r="A82" s="21" t="s">
        <v>286</v>
      </c>
      <c r="B82" s="161" t="s">
        <v>287</v>
      </c>
      <c r="C82" s="18">
        <v>880</v>
      </c>
      <c r="D82" s="123"/>
      <c r="E82" s="15"/>
      <c r="F82" s="106">
        <f>'2024'!E82</f>
        <v>0</v>
      </c>
      <c r="G82" s="106">
        <f>'2025'!E82</f>
        <v>0</v>
      </c>
      <c r="H82" s="106">
        <f>'2026'!E82</f>
        <v>0</v>
      </c>
      <c r="I82" s="126"/>
    </row>
    <row r="83" spans="1:10" x14ac:dyDescent="0.25">
      <c r="A83" s="13" t="s">
        <v>112</v>
      </c>
      <c r="B83" s="4" t="s">
        <v>113</v>
      </c>
      <c r="C83" s="14">
        <v>100</v>
      </c>
      <c r="D83" s="53"/>
      <c r="E83" s="15" t="e">
        <f>SUM(#REF!)</f>
        <v>#REF!</v>
      </c>
      <c r="F83" s="106">
        <f>'2024'!E83</f>
        <v>0</v>
      </c>
      <c r="G83" s="106">
        <f>'2025'!E83</f>
        <v>0</v>
      </c>
      <c r="H83" s="106">
        <f>'2026'!E83</f>
        <v>0</v>
      </c>
      <c r="I83" s="54" t="s">
        <v>21</v>
      </c>
    </row>
    <row r="84" spans="1:10" x14ac:dyDescent="0.25">
      <c r="A84" s="21" t="s">
        <v>215</v>
      </c>
      <c r="B84" s="2" t="s">
        <v>114</v>
      </c>
      <c r="C84" s="18"/>
      <c r="D84" s="123"/>
      <c r="E84" s="15" t="e">
        <f>SUM(#REF!)</f>
        <v>#REF!</v>
      </c>
      <c r="F84" s="106">
        <f>'2024'!E84</f>
        <v>0</v>
      </c>
      <c r="G84" s="106">
        <f>'2025'!E84</f>
        <v>0</v>
      </c>
      <c r="H84" s="106">
        <f>'2026'!E84</f>
        <v>0</v>
      </c>
      <c r="I84" s="126" t="s">
        <v>21</v>
      </c>
    </row>
    <row r="85" spans="1:10" x14ac:dyDescent="0.25">
      <c r="A85" s="21" t="s">
        <v>116</v>
      </c>
      <c r="B85" s="2" t="s">
        <v>117</v>
      </c>
      <c r="C85" s="18"/>
      <c r="D85" s="123"/>
      <c r="E85" s="15" t="e">
        <f>SUM(#REF!)</f>
        <v>#REF!</v>
      </c>
      <c r="F85" s="106">
        <f>'2024'!E85</f>
        <v>0</v>
      </c>
      <c r="G85" s="106">
        <f>'2025'!E85</f>
        <v>0</v>
      </c>
      <c r="H85" s="106">
        <f>'2026'!E85</f>
        <v>0</v>
      </c>
      <c r="I85" s="126" t="s">
        <v>21</v>
      </c>
    </row>
    <row r="86" spans="1:10" x14ac:dyDescent="0.25">
      <c r="A86" s="21" t="s">
        <v>119</v>
      </c>
      <c r="B86" s="2" t="s">
        <v>118</v>
      </c>
      <c r="C86" s="18"/>
      <c r="D86" s="123"/>
      <c r="E86" s="15" t="e">
        <f>SUM(#REF!)</f>
        <v>#REF!</v>
      </c>
      <c r="F86" s="106">
        <f>'2024'!E86</f>
        <v>0</v>
      </c>
      <c r="G86" s="106">
        <f>'2025'!E86</f>
        <v>0</v>
      </c>
      <c r="H86" s="106">
        <f>'2026'!E86</f>
        <v>0</v>
      </c>
      <c r="I86" s="126" t="s">
        <v>21</v>
      </c>
    </row>
    <row r="87" spans="1:10" x14ac:dyDescent="0.25">
      <c r="A87" s="13" t="s">
        <v>120</v>
      </c>
      <c r="B87" s="4" t="s">
        <v>121</v>
      </c>
      <c r="C87" s="14" t="s">
        <v>21</v>
      </c>
      <c r="D87" s="53"/>
      <c r="E87" s="15" t="e">
        <f>SUM(#REF!)</f>
        <v>#REF!</v>
      </c>
      <c r="F87" s="106">
        <f>'2024'!E87</f>
        <v>0</v>
      </c>
      <c r="G87" s="106">
        <f>'2025'!E87</f>
        <v>0</v>
      </c>
      <c r="H87" s="106">
        <f>'2026'!E87</f>
        <v>0</v>
      </c>
      <c r="I87" s="54" t="s">
        <v>21</v>
      </c>
    </row>
    <row r="88" spans="1:10" x14ac:dyDescent="0.25">
      <c r="A88" s="21" t="s">
        <v>214</v>
      </c>
      <c r="B88" s="2" t="s">
        <v>122</v>
      </c>
      <c r="C88" s="18">
        <v>610</v>
      </c>
      <c r="D88" s="19"/>
      <c r="E88" s="20" t="e">
        <f>SUM(#REF!)</f>
        <v>#REF!</v>
      </c>
      <c r="F88" s="106">
        <f>'2024'!E88</f>
        <v>0</v>
      </c>
      <c r="G88" s="106">
        <f>'2025'!E88</f>
        <v>0</v>
      </c>
      <c r="H88" s="106">
        <f>'2026'!E88</f>
        <v>0</v>
      </c>
      <c r="I88" s="126" t="s">
        <v>21</v>
      </c>
    </row>
    <row r="89" spans="1:10" x14ac:dyDescent="0.25">
      <c r="I89" s="167"/>
    </row>
  </sheetData>
  <mergeCells count="11">
    <mergeCell ref="A1:I1"/>
    <mergeCell ref="A2:A4"/>
    <mergeCell ref="B2:B4"/>
    <mergeCell ref="C2:C4"/>
    <mergeCell ref="D2:D4"/>
    <mergeCell ref="E2:E4"/>
    <mergeCell ref="F2:I2"/>
    <mergeCell ref="F3:F4"/>
    <mergeCell ref="G3:G4"/>
    <mergeCell ref="H3:H4"/>
    <mergeCell ref="I3:I4"/>
  </mergeCells>
  <pageMargins left="0.19685039370078741" right="0.19685039370078741" top="0.31496062992125984" bottom="0.31496062992125984" header="0.31496062992125984" footer="0.31496062992125984"/>
  <pageSetup paperSize="9" scale="61" fitToHeight="2" orientation="landscape" r:id="rId1"/>
  <rowBreaks count="1" manualBreakCount="1">
    <brk id="40" max="8" man="1"/>
  </rowBreaks>
  <ignoredErrors>
    <ignoredError sqref="B6:F65 B67:F88 B66:E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view="pageBreakPreview" topLeftCell="A13" zoomScale="60" zoomScaleNormal="80" workbookViewId="0">
      <selection activeCell="S42" sqref="S42"/>
    </sheetView>
  </sheetViews>
  <sheetFormatPr defaultColWidth="9.140625" defaultRowHeight="15" x14ac:dyDescent="0.25"/>
  <cols>
    <col min="1" max="1" width="72.85546875" style="23" customWidth="1"/>
    <col min="2" max="2" width="9.140625" style="3"/>
    <col min="3" max="3" width="14.5703125" style="24" customWidth="1"/>
    <col min="4" max="4" width="9.42578125" style="25" customWidth="1"/>
    <col min="5" max="5" width="19.140625" style="25" customWidth="1"/>
    <col min="6" max="6" width="19" style="65" customWidth="1"/>
    <col min="7" max="7" width="23.5703125" style="25" customWidth="1"/>
    <col min="8" max="8" width="22.5703125" style="25" customWidth="1"/>
    <col min="9" max="9" width="20.85546875" style="25" customWidth="1"/>
    <col min="10" max="10" width="21" style="25" customWidth="1"/>
    <col min="11" max="12" width="14.7109375" style="25" customWidth="1"/>
    <col min="13" max="13" width="10" style="25" customWidth="1"/>
    <col min="14" max="14" width="15.7109375" style="25" customWidth="1"/>
    <col min="15" max="15" width="12.7109375" style="25" customWidth="1"/>
    <col min="16" max="16" width="12" style="25" customWidth="1"/>
    <col min="17" max="17" width="11.140625" style="25" customWidth="1"/>
    <col min="18" max="16384" width="9.140625" style="268"/>
  </cols>
  <sheetData>
    <row r="1" spans="1:17" ht="31.9" customHeight="1" x14ac:dyDescent="0.25">
      <c r="A1" s="337" t="s">
        <v>297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7" s="269" customFormat="1" ht="47.25" customHeight="1" x14ac:dyDescent="0.25">
      <c r="A2" s="338" t="s">
        <v>12</v>
      </c>
      <c r="B2" s="339" t="s">
        <v>13</v>
      </c>
      <c r="C2" s="338" t="s">
        <v>14</v>
      </c>
      <c r="D2" s="338" t="s">
        <v>15</v>
      </c>
      <c r="E2" s="342" t="s">
        <v>194</v>
      </c>
      <c r="F2" s="341" t="s">
        <v>166</v>
      </c>
      <c r="G2" s="341" t="s">
        <v>168</v>
      </c>
      <c r="H2" s="341"/>
      <c r="I2" s="341"/>
      <c r="J2" s="341"/>
      <c r="K2" s="341"/>
      <c r="L2" s="341" t="s">
        <v>290</v>
      </c>
      <c r="M2" s="342" t="s">
        <v>169</v>
      </c>
      <c r="N2" s="341" t="s">
        <v>197</v>
      </c>
      <c r="O2" s="341"/>
      <c r="P2" s="341"/>
      <c r="Q2" s="341"/>
    </row>
    <row r="3" spans="1:17" s="269" customFormat="1" ht="82.5" customHeight="1" x14ac:dyDescent="0.25">
      <c r="A3" s="338"/>
      <c r="B3" s="339"/>
      <c r="C3" s="338"/>
      <c r="D3" s="338"/>
      <c r="E3" s="342"/>
      <c r="F3" s="341"/>
      <c r="G3" s="341" t="s">
        <v>207</v>
      </c>
      <c r="H3" s="341" t="s">
        <v>208</v>
      </c>
      <c r="I3" s="341" t="s">
        <v>275</v>
      </c>
      <c r="J3" s="341"/>
      <c r="K3" s="341" t="s">
        <v>246</v>
      </c>
      <c r="L3" s="341"/>
      <c r="M3" s="342"/>
      <c r="N3" s="343" t="s">
        <v>202</v>
      </c>
      <c r="O3" s="343" t="s">
        <v>172</v>
      </c>
      <c r="P3" s="343" t="s">
        <v>203</v>
      </c>
      <c r="Q3" s="343" t="s">
        <v>204</v>
      </c>
    </row>
    <row r="4" spans="1:17" s="269" customFormat="1" ht="181.5" customHeight="1" x14ac:dyDescent="0.25">
      <c r="A4" s="338"/>
      <c r="B4" s="339"/>
      <c r="C4" s="338"/>
      <c r="D4" s="338"/>
      <c r="E4" s="342"/>
      <c r="F4" s="341"/>
      <c r="G4" s="341"/>
      <c r="H4" s="341"/>
      <c r="I4" s="275" t="s">
        <v>273</v>
      </c>
      <c r="J4" s="275" t="s">
        <v>274</v>
      </c>
      <c r="K4" s="341"/>
      <c r="L4" s="341"/>
      <c r="M4" s="342"/>
      <c r="N4" s="343"/>
      <c r="O4" s="343"/>
      <c r="P4" s="343"/>
      <c r="Q4" s="343"/>
    </row>
    <row r="5" spans="1:17" s="309" customFormat="1" ht="12.75" x14ac:dyDescent="0.2">
      <c r="A5" s="306">
        <v>1</v>
      </c>
      <c r="B5" s="307" t="s">
        <v>243</v>
      </c>
      <c r="C5" s="308">
        <v>3</v>
      </c>
      <c r="D5" s="308">
        <v>4</v>
      </c>
      <c r="E5" s="308">
        <v>5</v>
      </c>
      <c r="F5" s="308">
        <v>6</v>
      </c>
      <c r="G5" s="308">
        <v>7</v>
      </c>
      <c r="H5" s="308">
        <v>8</v>
      </c>
      <c r="I5" s="308">
        <v>9</v>
      </c>
      <c r="J5" s="308">
        <v>10</v>
      </c>
      <c r="K5" s="308">
        <v>11</v>
      </c>
      <c r="L5" s="308">
        <v>12</v>
      </c>
      <c r="M5" s="308">
        <v>13</v>
      </c>
      <c r="N5" s="308">
        <v>14</v>
      </c>
      <c r="O5" s="308">
        <v>15</v>
      </c>
      <c r="P5" s="308">
        <v>16</v>
      </c>
      <c r="Q5" s="308">
        <v>17</v>
      </c>
    </row>
    <row r="6" spans="1:17" s="31" customFormat="1" ht="15" customHeight="1" x14ac:dyDescent="0.25">
      <c r="A6" s="38" t="s">
        <v>19</v>
      </c>
      <c r="B6" s="27" t="s">
        <v>20</v>
      </c>
      <c r="C6" s="28" t="s">
        <v>21</v>
      </c>
      <c r="D6" s="28" t="s">
        <v>21</v>
      </c>
      <c r="E6" s="29">
        <f>SUM(F6:Q6)</f>
        <v>0</v>
      </c>
      <c r="F6" s="20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5.75" customHeight="1" x14ac:dyDescent="0.25">
      <c r="A7" s="13" t="s">
        <v>22</v>
      </c>
      <c r="B7" s="4" t="s">
        <v>23</v>
      </c>
      <c r="C7" s="14" t="s">
        <v>21</v>
      </c>
      <c r="D7" s="14" t="s">
        <v>21</v>
      </c>
      <c r="E7" s="15">
        <f>+E6+E8-E32</f>
        <v>0</v>
      </c>
      <c r="F7" s="199">
        <f t="shared" ref="F7:Q7" si="0">+F6+F8-F32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>+K6+K8-K32</f>
        <v>0</v>
      </c>
      <c r="L7" s="15">
        <f>+L6+L8-L32</f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</row>
    <row r="8" spans="1:17" s="154" customFormat="1" x14ac:dyDescent="0.25">
      <c r="A8" s="270" t="s">
        <v>24</v>
      </c>
      <c r="B8" s="150" t="s">
        <v>30</v>
      </c>
      <c r="C8" s="151"/>
      <c r="D8" s="152" t="s">
        <v>21</v>
      </c>
      <c r="E8" s="153">
        <f>+E9+E11+E15+E18+E20+E27</f>
        <v>14987615.800000001</v>
      </c>
      <c r="F8" s="200">
        <f>+F9+F11+F15+F18+F19+F27</f>
        <v>10602656.800000001</v>
      </c>
      <c r="G8" s="153">
        <f>+G9+G11+G15+G18+G20+G27</f>
        <v>0</v>
      </c>
      <c r="H8" s="153">
        <f t="shared" ref="H8:Q8" si="1">+H9+H11+H15+H18+H20+H27</f>
        <v>0</v>
      </c>
      <c r="I8" s="153">
        <f t="shared" si="1"/>
        <v>0</v>
      </c>
      <c r="J8" s="153">
        <f t="shared" si="1"/>
        <v>0</v>
      </c>
      <c r="K8" s="153">
        <f t="shared" si="1"/>
        <v>0</v>
      </c>
      <c r="L8" s="153">
        <f t="shared" si="1"/>
        <v>0</v>
      </c>
      <c r="M8" s="153">
        <f t="shared" si="1"/>
        <v>0</v>
      </c>
      <c r="N8" s="153">
        <f t="shared" si="1"/>
        <v>4384959</v>
      </c>
      <c r="O8" s="153">
        <f t="shared" si="1"/>
        <v>0</v>
      </c>
      <c r="P8" s="153">
        <f t="shared" si="1"/>
        <v>0</v>
      </c>
      <c r="Q8" s="153">
        <f t="shared" si="1"/>
        <v>0</v>
      </c>
    </row>
    <row r="9" spans="1:17" ht="30" x14ac:dyDescent="0.25">
      <c r="A9" s="17" t="s">
        <v>247</v>
      </c>
      <c r="B9" s="2" t="s">
        <v>32</v>
      </c>
      <c r="C9" s="18">
        <v>120</v>
      </c>
      <c r="D9" s="213"/>
      <c r="E9" s="15"/>
      <c r="F9" s="20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25">
      <c r="A10" s="17" t="s">
        <v>25</v>
      </c>
      <c r="B10" s="2" t="s">
        <v>33</v>
      </c>
      <c r="C10" s="18"/>
      <c r="D10" s="19"/>
      <c r="E10" s="15"/>
      <c r="F10" s="20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98" customFormat="1" ht="35.25" customHeight="1" x14ac:dyDescent="0.25">
      <c r="A11" s="97" t="s">
        <v>26</v>
      </c>
      <c r="B11" s="41" t="s">
        <v>34</v>
      </c>
      <c r="C11" s="46">
        <v>130</v>
      </c>
      <c r="D11" s="128"/>
      <c r="E11" s="48">
        <f>+E12+E13+E14</f>
        <v>14987615.800000001</v>
      </c>
      <c r="F11" s="202">
        <f>+F12+F13+F14+F26</f>
        <v>10602656.800000001</v>
      </c>
      <c r="G11" s="48">
        <f t="shared" ref="G11:M11" si="2">+G12+G13</f>
        <v>0</v>
      </c>
      <c r="H11" s="48">
        <f t="shared" si="2"/>
        <v>0</v>
      </c>
      <c r="I11" s="48">
        <f t="shared" si="2"/>
        <v>0</v>
      </c>
      <c r="J11" s="48">
        <f t="shared" si="2"/>
        <v>0</v>
      </c>
      <c r="K11" s="48">
        <f t="shared" si="2"/>
        <v>0</v>
      </c>
      <c r="L11" s="48">
        <f t="shared" si="2"/>
        <v>0</v>
      </c>
      <c r="M11" s="48">
        <f t="shared" si="2"/>
        <v>0</v>
      </c>
      <c r="N11" s="48">
        <f>+N12+N13+N14</f>
        <v>4384959</v>
      </c>
      <c r="O11" s="48">
        <f t="shared" ref="O11:Q11" si="3">+O12+O13+O14</f>
        <v>0</v>
      </c>
      <c r="P11" s="48">
        <f t="shared" si="3"/>
        <v>0</v>
      </c>
      <c r="Q11" s="48">
        <f t="shared" si="3"/>
        <v>0</v>
      </c>
    </row>
    <row r="12" spans="1:17" s="31" customFormat="1" ht="60.75" customHeight="1" x14ac:dyDescent="0.25">
      <c r="A12" s="37" t="s">
        <v>209</v>
      </c>
      <c r="B12" s="32" t="s">
        <v>36</v>
      </c>
      <c r="C12" s="34">
        <v>130</v>
      </c>
      <c r="D12" s="213"/>
      <c r="E12" s="29">
        <f>F12</f>
        <v>10602656.800000001</v>
      </c>
      <c r="F12" s="203">
        <f>F32-F6</f>
        <v>10602656.800000001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46.5" customHeight="1" x14ac:dyDescent="0.25">
      <c r="A13" s="21" t="s">
        <v>27</v>
      </c>
      <c r="B13" s="2" t="s">
        <v>37</v>
      </c>
      <c r="C13" s="18">
        <v>130</v>
      </c>
      <c r="D13" s="35"/>
      <c r="E13" s="15"/>
      <c r="F13" s="20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31" customFormat="1" ht="18.75" customHeight="1" x14ac:dyDescent="0.25">
      <c r="A14" s="37" t="s">
        <v>205</v>
      </c>
      <c r="B14" s="32" t="s">
        <v>201</v>
      </c>
      <c r="C14" s="34">
        <v>130</v>
      </c>
      <c r="D14" s="19"/>
      <c r="E14" s="29">
        <f>N14+O14+P14+Q14</f>
        <v>4384959</v>
      </c>
      <c r="F14" s="203"/>
      <c r="G14" s="35"/>
      <c r="H14" s="35"/>
      <c r="I14" s="35"/>
      <c r="J14" s="35"/>
      <c r="K14" s="35"/>
      <c r="L14" s="35"/>
      <c r="M14" s="35"/>
      <c r="N14" s="35">
        <f>N32-N6</f>
        <v>4384959</v>
      </c>
      <c r="O14" s="35">
        <f t="shared" ref="O14:Q14" si="4">O32</f>
        <v>0</v>
      </c>
      <c r="P14" s="35">
        <f t="shared" si="4"/>
        <v>0</v>
      </c>
      <c r="Q14" s="35">
        <f t="shared" si="4"/>
        <v>0</v>
      </c>
    </row>
    <row r="15" spans="1:17" ht="17.25" customHeight="1" x14ac:dyDescent="0.25">
      <c r="A15" s="38" t="s">
        <v>28</v>
      </c>
      <c r="B15" s="27" t="s">
        <v>38</v>
      </c>
      <c r="C15" s="28">
        <v>140</v>
      </c>
      <c r="D15" s="214"/>
      <c r="E15" s="15">
        <f>+E16+E17</f>
        <v>0</v>
      </c>
      <c r="F15" s="199">
        <f>+F16+F17</f>
        <v>0</v>
      </c>
      <c r="G15" s="15">
        <f t="shared" ref="G15:Q15" si="5">+G16+G17</f>
        <v>0</v>
      </c>
      <c r="H15" s="15">
        <f t="shared" si="5"/>
        <v>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/>
      <c r="M15" s="15">
        <f t="shared" si="5"/>
        <v>0</v>
      </c>
      <c r="N15" s="15">
        <f t="shared" si="5"/>
        <v>0</v>
      </c>
      <c r="O15" s="15">
        <f t="shared" si="5"/>
        <v>0</v>
      </c>
      <c r="P15" s="15">
        <f t="shared" si="5"/>
        <v>0</v>
      </c>
      <c r="Q15" s="15">
        <f t="shared" si="5"/>
        <v>0</v>
      </c>
    </row>
    <row r="16" spans="1:17" x14ac:dyDescent="0.25">
      <c r="A16" s="21" t="s">
        <v>25</v>
      </c>
      <c r="B16" s="2" t="s">
        <v>39</v>
      </c>
      <c r="C16" s="18">
        <v>140</v>
      </c>
      <c r="D16" s="215"/>
      <c r="E16" s="15"/>
      <c r="F16" s="20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idden="1" x14ac:dyDescent="0.25">
      <c r="A17" s="17"/>
      <c r="B17" s="2"/>
      <c r="C17" s="18"/>
      <c r="D17" s="19"/>
      <c r="E17" s="15"/>
      <c r="F17" s="20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idden="1" x14ac:dyDescent="0.25">
      <c r="A18" s="17"/>
      <c r="B18" s="2"/>
      <c r="C18" s="18"/>
      <c r="D18" s="215"/>
      <c r="E18" s="15"/>
      <c r="F18" s="19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idden="1" x14ac:dyDescent="0.25">
      <c r="A19" s="17"/>
      <c r="B19" s="2"/>
      <c r="C19" s="18"/>
      <c r="D19" s="19"/>
      <c r="E19" s="15"/>
      <c r="F19" s="20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98" customFormat="1" x14ac:dyDescent="0.25">
      <c r="A20" s="105" t="s">
        <v>29</v>
      </c>
      <c r="B20" s="41" t="s">
        <v>40</v>
      </c>
      <c r="C20" s="46">
        <v>150</v>
      </c>
      <c r="D20" s="47"/>
      <c r="E20" s="48">
        <f>+E21+E25+E26</f>
        <v>0</v>
      </c>
      <c r="F20" s="48">
        <f t="shared" ref="F20:Q20" si="6">+F21+F25+F26</f>
        <v>0</v>
      </c>
      <c r="G20" s="48">
        <f t="shared" si="6"/>
        <v>0</v>
      </c>
      <c r="H20" s="48">
        <f t="shared" si="6"/>
        <v>0</v>
      </c>
      <c r="I20" s="48">
        <f t="shared" si="6"/>
        <v>0</v>
      </c>
      <c r="J20" s="48">
        <f t="shared" si="6"/>
        <v>0</v>
      </c>
      <c r="K20" s="48">
        <f t="shared" si="6"/>
        <v>0</v>
      </c>
      <c r="L20" s="48">
        <f t="shared" si="6"/>
        <v>0</v>
      </c>
      <c r="M20" s="48">
        <f t="shared" si="6"/>
        <v>0</v>
      </c>
      <c r="N20" s="48">
        <f t="shared" si="6"/>
        <v>0</v>
      </c>
      <c r="O20" s="48">
        <f t="shared" si="6"/>
        <v>0</v>
      </c>
      <c r="P20" s="48">
        <f t="shared" si="6"/>
        <v>0</v>
      </c>
      <c r="Q20" s="48">
        <f t="shared" si="6"/>
        <v>0</v>
      </c>
    </row>
    <row r="21" spans="1:17" s="98" customFormat="1" ht="34.5" customHeight="1" x14ac:dyDescent="0.25">
      <c r="A21" s="99" t="s">
        <v>49</v>
      </c>
      <c r="B21" s="100" t="s">
        <v>219</v>
      </c>
      <c r="C21" s="101">
        <v>150</v>
      </c>
      <c r="D21" s="102"/>
      <c r="E21" s="48">
        <f>G21+H21+I21+J21+K21+L21</f>
        <v>0</v>
      </c>
      <c r="F21" s="204">
        <f>+F22+F23+F24</f>
        <v>0</v>
      </c>
      <c r="G21" s="103">
        <f>G32</f>
        <v>0</v>
      </c>
      <c r="H21" s="103">
        <f t="shared" ref="H21:K21" si="7">H32</f>
        <v>0</v>
      </c>
      <c r="I21" s="103">
        <f t="shared" si="7"/>
        <v>0</v>
      </c>
      <c r="J21" s="103">
        <f t="shared" si="7"/>
        <v>0</v>
      </c>
      <c r="K21" s="103">
        <f t="shared" si="7"/>
        <v>0</v>
      </c>
      <c r="L21" s="103">
        <f t="shared" ref="L21" si="8">L32</f>
        <v>0</v>
      </c>
      <c r="M21" s="103">
        <f t="shared" ref="M21:Q21" si="9">+M22+M23+M24</f>
        <v>0</v>
      </c>
      <c r="N21" s="103">
        <f t="shared" si="9"/>
        <v>0</v>
      </c>
      <c r="O21" s="103">
        <f t="shared" si="9"/>
        <v>0</v>
      </c>
      <c r="P21" s="103">
        <f t="shared" si="9"/>
        <v>0</v>
      </c>
      <c r="Q21" s="103">
        <f t="shared" si="9"/>
        <v>0</v>
      </c>
    </row>
    <row r="22" spans="1:17" x14ac:dyDescent="0.25">
      <c r="A22" s="21" t="s">
        <v>43</v>
      </c>
      <c r="B22" s="2" t="s">
        <v>220</v>
      </c>
      <c r="C22" s="18">
        <v>150</v>
      </c>
      <c r="D22" s="19"/>
      <c r="E22" s="15"/>
      <c r="F22" s="20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33" customHeight="1" x14ac:dyDescent="0.25">
      <c r="A23" s="21" t="s">
        <v>221</v>
      </c>
      <c r="B23" s="2" t="s">
        <v>222</v>
      </c>
      <c r="C23" s="18">
        <v>150</v>
      </c>
      <c r="D23" s="19"/>
      <c r="E23" s="15">
        <f>+G23</f>
        <v>0</v>
      </c>
      <c r="F23" s="20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x14ac:dyDescent="0.25">
      <c r="A24" s="13" t="s">
        <v>41</v>
      </c>
      <c r="B24" s="4" t="s">
        <v>42</v>
      </c>
      <c r="C24" s="14">
        <v>180</v>
      </c>
      <c r="D24" s="19"/>
      <c r="E24" s="15">
        <f>+H24</f>
        <v>0</v>
      </c>
      <c r="F24" s="20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31" customFormat="1" ht="21" hidden="1" customHeight="1" x14ac:dyDescent="0.25">
      <c r="A25" s="37"/>
      <c r="B25" s="32"/>
      <c r="C25" s="34"/>
      <c r="D25" s="35"/>
      <c r="E25" s="29"/>
      <c r="F25" s="20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s="31" customFormat="1" ht="28.5" x14ac:dyDescent="0.25">
      <c r="A26" s="13" t="s">
        <v>44</v>
      </c>
      <c r="B26" s="4" t="s">
        <v>45</v>
      </c>
      <c r="C26" s="14"/>
      <c r="D26" s="35"/>
      <c r="E26" s="29">
        <f>+M26</f>
        <v>0</v>
      </c>
      <c r="F26" s="203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25">
      <c r="A27" s="17" t="s">
        <v>25</v>
      </c>
      <c r="B27" s="2"/>
      <c r="C27" s="18"/>
      <c r="D27" s="215"/>
      <c r="E27" s="15"/>
      <c r="F27" s="199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27" hidden="1" customHeight="1" x14ac:dyDescent="0.25">
      <c r="A28" s="17"/>
      <c r="B28" s="2"/>
      <c r="C28" s="18"/>
      <c r="D28" s="19"/>
      <c r="E28" s="15"/>
      <c r="F28" s="20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17" t="s">
        <v>46</v>
      </c>
      <c r="B29" s="2" t="s">
        <v>47</v>
      </c>
      <c r="C29" s="18" t="s">
        <v>21</v>
      </c>
      <c r="D29" s="19"/>
      <c r="E29" s="15"/>
      <c r="F29" s="20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34.5" customHeight="1" x14ac:dyDescent="0.25">
      <c r="A30" s="36" t="s">
        <v>279</v>
      </c>
      <c r="B30" s="2" t="s">
        <v>48</v>
      </c>
      <c r="C30" s="18">
        <v>510</v>
      </c>
      <c r="D30" s="19"/>
      <c r="E30" s="15"/>
      <c r="F30" s="20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53.25" hidden="1" customHeight="1" x14ac:dyDescent="0.25">
      <c r="A31" s="17"/>
      <c r="B31" s="2"/>
      <c r="C31" s="18"/>
      <c r="D31" s="19"/>
      <c r="E31" s="15"/>
      <c r="F31" s="20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154" customFormat="1" ht="18" customHeight="1" x14ac:dyDescent="0.25">
      <c r="A32" s="270" t="s">
        <v>50</v>
      </c>
      <c r="B32" s="150" t="s">
        <v>53</v>
      </c>
      <c r="C32" s="151" t="s">
        <v>21</v>
      </c>
      <c r="D32" s="155"/>
      <c r="E32" s="153">
        <f>E33+E45+E52+E56+E63+E66</f>
        <v>14987615.800000001</v>
      </c>
      <c r="F32" s="153">
        <f t="shared" ref="F32:Q32" si="10">F33+F45+F52+F56+F63+F66</f>
        <v>10602656.800000001</v>
      </c>
      <c r="G32" s="153">
        <f t="shared" si="10"/>
        <v>0</v>
      </c>
      <c r="H32" s="153">
        <f t="shared" si="10"/>
        <v>0</v>
      </c>
      <c r="I32" s="153">
        <f t="shared" si="10"/>
        <v>0</v>
      </c>
      <c r="J32" s="153">
        <f t="shared" si="10"/>
        <v>0</v>
      </c>
      <c r="K32" s="153">
        <f t="shared" si="10"/>
        <v>0</v>
      </c>
      <c r="L32" s="153">
        <f t="shared" si="10"/>
        <v>0</v>
      </c>
      <c r="M32" s="153">
        <f t="shared" si="10"/>
        <v>0</v>
      </c>
      <c r="N32" s="153">
        <f t="shared" si="10"/>
        <v>4384959</v>
      </c>
      <c r="O32" s="153">
        <f t="shared" si="10"/>
        <v>0</v>
      </c>
      <c r="P32" s="153">
        <f t="shared" si="10"/>
        <v>0</v>
      </c>
      <c r="Q32" s="153">
        <f t="shared" si="10"/>
        <v>0</v>
      </c>
    </row>
    <row r="33" spans="1:17" s="98" customFormat="1" ht="30.75" customHeight="1" x14ac:dyDescent="0.25">
      <c r="A33" s="105" t="s">
        <v>51</v>
      </c>
      <c r="B33" s="41" t="s">
        <v>54</v>
      </c>
      <c r="C33" s="46" t="s">
        <v>21</v>
      </c>
      <c r="D33" s="47"/>
      <c r="E33" s="48">
        <f>+E34+E35+E37+E40+E41+E42</f>
        <v>6999398</v>
      </c>
      <c r="F33" s="202">
        <f>+F34+F35+F37+F40+F41</f>
        <v>6999398</v>
      </c>
      <c r="G33" s="48">
        <f t="shared" ref="G33:Q33" si="11">+G34+G37+G40+G41</f>
        <v>0</v>
      </c>
      <c r="H33" s="48">
        <f t="shared" si="11"/>
        <v>0</v>
      </c>
      <c r="I33" s="48">
        <f t="shared" si="11"/>
        <v>0</v>
      </c>
      <c r="J33" s="48">
        <f t="shared" si="11"/>
        <v>0</v>
      </c>
      <c r="K33" s="48">
        <f t="shared" si="11"/>
        <v>0</v>
      </c>
      <c r="L33" s="48"/>
      <c r="M33" s="48">
        <f t="shared" si="11"/>
        <v>0</v>
      </c>
      <c r="N33" s="48">
        <f t="shared" si="11"/>
        <v>0</v>
      </c>
      <c r="O33" s="48">
        <f t="shared" si="11"/>
        <v>0</v>
      </c>
      <c r="P33" s="48">
        <f t="shared" si="11"/>
        <v>0</v>
      </c>
      <c r="Q33" s="48">
        <f t="shared" si="11"/>
        <v>0</v>
      </c>
    </row>
    <row r="34" spans="1:17" s="31" customFormat="1" ht="30" x14ac:dyDescent="0.25">
      <c r="A34" s="37" t="s">
        <v>52</v>
      </c>
      <c r="B34" s="32" t="s">
        <v>55</v>
      </c>
      <c r="C34" s="34">
        <v>111</v>
      </c>
      <c r="D34" s="214"/>
      <c r="E34" s="29">
        <f>SUM(F34:Q34)</f>
        <v>5375882</v>
      </c>
      <c r="F34" s="203">
        <f>5364361+15000-3479</f>
        <v>5375882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s="31" customFormat="1" ht="17.25" customHeight="1" x14ac:dyDescent="0.25">
      <c r="A35" s="37" t="s">
        <v>56</v>
      </c>
      <c r="B35" s="32" t="s">
        <v>57</v>
      </c>
      <c r="C35" s="34">
        <v>112</v>
      </c>
      <c r="D35" s="214"/>
      <c r="E35" s="29">
        <f>SUM(F35:Q35)</f>
        <v>0</v>
      </c>
      <c r="F35" s="203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ht="35.25" customHeight="1" x14ac:dyDescent="0.25">
      <c r="A36" s="21" t="s">
        <v>59</v>
      </c>
      <c r="B36" s="2" t="s">
        <v>58</v>
      </c>
      <c r="C36" s="18">
        <v>113</v>
      </c>
      <c r="D36" s="19"/>
      <c r="E36" s="15">
        <f>SUM(F36:Q36)</f>
        <v>0</v>
      </c>
      <c r="F36" s="20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127" customFormat="1" ht="42" customHeight="1" x14ac:dyDescent="0.25">
      <c r="A37" s="104" t="s">
        <v>60</v>
      </c>
      <c r="B37" s="41" t="s">
        <v>61</v>
      </c>
      <c r="C37" s="46">
        <v>119</v>
      </c>
      <c r="D37" s="47"/>
      <c r="E37" s="48">
        <f>+E38+E39</f>
        <v>1623516</v>
      </c>
      <c r="F37" s="202">
        <f>+F38+F39</f>
        <v>1623516</v>
      </c>
      <c r="G37" s="48">
        <f t="shared" ref="G37:Q37" si="12">+G38+G39</f>
        <v>0</v>
      </c>
      <c r="H37" s="48">
        <f t="shared" si="12"/>
        <v>0</v>
      </c>
      <c r="I37" s="48">
        <f t="shared" si="12"/>
        <v>0</v>
      </c>
      <c r="J37" s="48">
        <f t="shared" si="12"/>
        <v>0</v>
      </c>
      <c r="K37" s="48">
        <f t="shared" si="12"/>
        <v>0</v>
      </c>
      <c r="L37" s="48"/>
      <c r="M37" s="48">
        <f t="shared" si="12"/>
        <v>0</v>
      </c>
      <c r="N37" s="48">
        <f t="shared" si="12"/>
        <v>0</v>
      </c>
      <c r="O37" s="48">
        <f t="shared" si="12"/>
        <v>0</v>
      </c>
      <c r="P37" s="48">
        <f t="shared" si="12"/>
        <v>0</v>
      </c>
      <c r="Q37" s="48">
        <f t="shared" si="12"/>
        <v>0</v>
      </c>
    </row>
    <row r="38" spans="1:17" s="31" customFormat="1" ht="30" x14ac:dyDescent="0.25">
      <c r="A38" s="37" t="s">
        <v>63</v>
      </c>
      <c r="B38" s="32" t="s">
        <v>62</v>
      </c>
      <c r="C38" s="34">
        <v>119</v>
      </c>
      <c r="D38" s="214"/>
      <c r="E38" s="29">
        <f t="shared" ref="E38:E44" si="13">SUM(F38:Q38)</f>
        <v>1623516</v>
      </c>
      <c r="F38" s="203">
        <f>1620037+3479</f>
        <v>1623516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25">
      <c r="A39" s="21" t="s">
        <v>64</v>
      </c>
      <c r="B39" s="2" t="s">
        <v>66</v>
      </c>
      <c r="C39" s="18">
        <v>119</v>
      </c>
      <c r="D39" s="19"/>
      <c r="E39" s="15">
        <f t="shared" si="13"/>
        <v>0</v>
      </c>
      <c r="F39" s="201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ht="30" x14ac:dyDescent="0.25">
      <c r="A40" s="17" t="s">
        <v>65</v>
      </c>
      <c r="B40" s="2" t="s">
        <v>67</v>
      </c>
      <c r="C40" s="18">
        <v>131</v>
      </c>
      <c r="D40" s="19"/>
      <c r="E40" s="15">
        <f t="shared" si="13"/>
        <v>0</v>
      </c>
      <c r="F40" s="20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ht="17.25" customHeight="1" x14ac:dyDescent="0.25">
      <c r="A41" s="17" t="s">
        <v>223</v>
      </c>
      <c r="B41" s="2" t="s">
        <v>68</v>
      </c>
      <c r="C41" s="18">
        <v>133</v>
      </c>
      <c r="D41" s="19"/>
      <c r="E41" s="15">
        <f t="shared" si="13"/>
        <v>0</v>
      </c>
      <c r="F41" s="20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30" x14ac:dyDescent="0.25">
      <c r="A42" s="17" t="s">
        <v>224</v>
      </c>
      <c r="B42" s="2" t="s">
        <v>70</v>
      </c>
      <c r="C42" s="18">
        <v>134</v>
      </c>
      <c r="D42" s="19"/>
      <c r="E42" s="15">
        <f t="shared" si="13"/>
        <v>0</v>
      </c>
      <c r="F42" s="201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ht="31.5" customHeight="1" x14ac:dyDescent="0.25">
      <c r="A43" s="17" t="s">
        <v>69</v>
      </c>
      <c r="B43" s="2" t="s">
        <v>225</v>
      </c>
      <c r="C43" s="18">
        <v>139</v>
      </c>
      <c r="D43" s="19"/>
      <c r="E43" s="15">
        <f t="shared" si="13"/>
        <v>0</v>
      </c>
      <c r="F43" s="201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ht="20.25" customHeight="1" x14ac:dyDescent="0.25">
      <c r="A44" s="21" t="s">
        <v>277</v>
      </c>
      <c r="B44" s="2" t="s">
        <v>226</v>
      </c>
      <c r="C44" s="18">
        <v>139</v>
      </c>
      <c r="D44" s="19"/>
      <c r="E44" s="15">
        <f t="shared" si="13"/>
        <v>0</v>
      </c>
      <c r="F44" s="20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13" t="s">
        <v>73</v>
      </c>
      <c r="B45" s="4" t="s">
        <v>72</v>
      </c>
      <c r="C45" s="14">
        <v>300</v>
      </c>
      <c r="D45" s="215"/>
      <c r="E45" s="15">
        <f>+E46+E47</f>
        <v>0</v>
      </c>
      <c r="F45" s="199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30" x14ac:dyDescent="0.25">
      <c r="A46" s="21" t="s">
        <v>276</v>
      </c>
      <c r="B46" s="2" t="s">
        <v>75</v>
      </c>
      <c r="C46" s="18">
        <v>320</v>
      </c>
      <c r="D46" s="19"/>
      <c r="E46" s="15">
        <f t="shared" ref="E46:E51" si="14">SUM(F46:Q46)</f>
        <v>0</v>
      </c>
      <c r="F46" s="201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ht="31.5" customHeight="1" x14ac:dyDescent="0.25">
      <c r="A47" s="21" t="s">
        <v>278</v>
      </c>
      <c r="B47" s="2" t="s">
        <v>76</v>
      </c>
      <c r="C47" s="18">
        <v>321</v>
      </c>
      <c r="D47" s="19"/>
      <c r="E47" s="15">
        <f t="shared" si="14"/>
        <v>0</v>
      </c>
      <c r="F47" s="201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ht="53.25" hidden="1" customHeight="1" x14ac:dyDescent="0.25">
      <c r="A48" s="21"/>
      <c r="B48" s="2"/>
      <c r="C48" s="18"/>
      <c r="D48" s="19"/>
      <c r="E48" s="15">
        <f t="shared" si="14"/>
        <v>0</v>
      </c>
      <c r="F48" s="20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35.25" customHeight="1" x14ac:dyDescent="0.25">
      <c r="A49" s="21" t="s">
        <v>77</v>
      </c>
      <c r="B49" s="2" t="s">
        <v>78</v>
      </c>
      <c r="C49" s="18">
        <v>340</v>
      </c>
      <c r="D49" s="19"/>
      <c r="E49" s="15">
        <f t="shared" si="14"/>
        <v>0</v>
      </c>
      <c r="F49" s="201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49.5" customHeight="1" x14ac:dyDescent="0.25">
      <c r="A50" s="21" t="s">
        <v>80</v>
      </c>
      <c r="B50" s="2" t="s">
        <v>79</v>
      </c>
      <c r="C50" s="18">
        <v>350</v>
      </c>
      <c r="D50" s="19"/>
      <c r="E50" s="15">
        <f t="shared" si="14"/>
        <v>0</v>
      </c>
      <c r="F50" s="201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x14ac:dyDescent="0.25">
      <c r="A51" s="21" t="s">
        <v>227</v>
      </c>
      <c r="B51" s="2" t="s">
        <v>81</v>
      </c>
      <c r="C51" s="18">
        <v>360</v>
      </c>
      <c r="D51" s="19"/>
      <c r="E51" s="15">
        <f t="shared" si="14"/>
        <v>0</v>
      </c>
      <c r="F51" s="201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98" customFormat="1" ht="20.25" customHeight="1" x14ac:dyDescent="0.25">
      <c r="A52" s="105" t="s">
        <v>83</v>
      </c>
      <c r="B52" s="41" t="s">
        <v>82</v>
      </c>
      <c r="C52" s="46">
        <v>850</v>
      </c>
      <c r="D52" s="47"/>
      <c r="E52" s="48">
        <f>+E53+E54+E55</f>
        <v>90800</v>
      </c>
      <c r="F52" s="202">
        <f>+F53+F54+F55</f>
        <v>90800</v>
      </c>
      <c r="G52" s="48">
        <f t="shared" ref="G52:Q52" si="15">+G53+G54+G55</f>
        <v>0</v>
      </c>
      <c r="H52" s="48">
        <f t="shared" si="15"/>
        <v>0</v>
      </c>
      <c r="I52" s="48">
        <f t="shared" si="15"/>
        <v>0</v>
      </c>
      <c r="J52" s="48">
        <f t="shared" si="15"/>
        <v>0</v>
      </c>
      <c r="K52" s="48">
        <f t="shared" si="15"/>
        <v>0</v>
      </c>
      <c r="L52" s="48"/>
      <c r="M52" s="48">
        <f t="shared" si="15"/>
        <v>0</v>
      </c>
      <c r="N52" s="48">
        <f t="shared" si="15"/>
        <v>0</v>
      </c>
      <c r="O52" s="48">
        <f t="shared" si="15"/>
        <v>0</v>
      </c>
      <c r="P52" s="48">
        <f t="shared" si="15"/>
        <v>0</v>
      </c>
      <c r="Q52" s="48">
        <f t="shared" si="15"/>
        <v>0</v>
      </c>
    </row>
    <row r="53" spans="1:17" s="31" customFormat="1" ht="30" x14ac:dyDescent="0.25">
      <c r="A53" s="37" t="s">
        <v>84</v>
      </c>
      <c r="B53" s="32" t="s">
        <v>85</v>
      </c>
      <c r="C53" s="34">
        <v>851</v>
      </c>
      <c r="D53" s="214"/>
      <c r="E53" s="29">
        <f>SUM(F53:Q53)</f>
        <v>90800</v>
      </c>
      <c r="F53" s="203">
        <f>81300+9500</f>
        <v>90800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s="31" customFormat="1" ht="38.25" customHeight="1" x14ac:dyDescent="0.25">
      <c r="A54" s="37" t="s">
        <v>87</v>
      </c>
      <c r="B54" s="32" t="s">
        <v>86</v>
      </c>
      <c r="C54" s="34">
        <v>852</v>
      </c>
      <c r="D54" s="214"/>
      <c r="E54" s="29">
        <f>SUM(F54:Q54)</f>
        <v>0</v>
      </c>
      <c r="F54" s="203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s="31" customFormat="1" ht="15" customHeight="1" x14ac:dyDescent="0.25">
      <c r="A55" s="37" t="s">
        <v>88</v>
      </c>
      <c r="B55" s="32" t="s">
        <v>89</v>
      </c>
      <c r="C55" s="34">
        <v>853</v>
      </c>
      <c r="D55" s="214"/>
      <c r="E55" s="29">
        <f>SUM(F55:Q55)</f>
        <v>0</v>
      </c>
      <c r="F55" s="203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8" customHeight="1" x14ac:dyDescent="0.25">
      <c r="A56" s="13" t="s">
        <v>91</v>
      </c>
      <c r="B56" s="4" t="s">
        <v>90</v>
      </c>
      <c r="C56" s="14" t="s">
        <v>21</v>
      </c>
      <c r="D56" s="215"/>
      <c r="E56" s="15">
        <f>+E57+E58+E59</f>
        <v>0</v>
      </c>
      <c r="F56" s="199">
        <f>+F58+F57+F59</f>
        <v>0</v>
      </c>
      <c r="G56" s="15">
        <f t="shared" ref="G56:Q56" si="16">+G58+G57+G59</f>
        <v>0</v>
      </c>
      <c r="H56" s="15">
        <f t="shared" si="16"/>
        <v>0</v>
      </c>
      <c r="I56" s="15">
        <f t="shared" si="16"/>
        <v>0</v>
      </c>
      <c r="J56" s="15">
        <f t="shared" si="16"/>
        <v>0</v>
      </c>
      <c r="K56" s="15">
        <f t="shared" si="16"/>
        <v>0</v>
      </c>
      <c r="L56" s="15"/>
      <c r="M56" s="15">
        <f t="shared" si="16"/>
        <v>0</v>
      </c>
      <c r="N56" s="15">
        <f t="shared" si="16"/>
        <v>0</v>
      </c>
      <c r="O56" s="15">
        <f t="shared" si="16"/>
        <v>0</v>
      </c>
      <c r="P56" s="15">
        <f t="shared" si="16"/>
        <v>0</v>
      </c>
      <c r="Q56" s="15">
        <f t="shared" si="16"/>
        <v>0</v>
      </c>
    </row>
    <row r="57" spans="1:17" ht="20.25" customHeight="1" x14ac:dyDescent="0.25">
      <c r="A57" s="21" t="s">
        <v>228</v>
      </c>
      <c r="B57" s="2" t="s">
        <v>92</v>
      </c>
      <c r="C57" s="216">
        <v>613</v>
      </c>
      <c r="D57" s="19"/>
      <c r="E57" s="15">
        <f>SUM(F57:Q57)</f>
        <v>0</v>
      </c>
      <c r="F57" s="201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8.75" customHeight="1" x14ac:dyDescent="0.25">
      <c r="A58" s="21" t="s">
        <v>229</v>
      </c>
      <c r="B58" s="2" t="s">
        <v>93</v>
      </c>
      <c r="C58" s="216">
        <v>623</v>
      </c>
      <c r="D58" s="19"/>
      <c r="E58" s="15">
        <f>SUM(F58:Q58)</f>
        <v>0</v>
      </c>
      <c r="F58" s="20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ht="34.5" customHeight="1" x14ac:dyDescent="0.25">
      <c r="A59" s="21" t="s">
        <v>230</v>
      </c>
      <c r="B59" s="2" t="s">
        <v>96</v>
      </c>
      <c r="C59" s="216">
        <v>634</v>
      </c>
      <c r="D59" s="19"/>
      <c r="E59" s="15">
        <f>SUM(F59:Q59)</f>
        <v>0</v>
      </c>
      <c r="F59" s="201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s="31" customFormat="1" ht="20.25" customHeight="1" x14ac:dyDescent="0.25">
      <c r="A60" s="21" t="s">
        <v>231</v>
      </c>
      <c r="B60" s="2" t="s">
        <v>232</v>
      </c>
      <c r="C60" s="18">
        <v>810</v>
      </c>
      <c r="D60" s="213"/>
      <c r="E60" s="29">
        <f>F60+G60+H60+M60+N60+O60+P60+Q60</f>
        <v>0</v>
      </c>
      <c r="F60" s="208">
        <f t="shared" ref="F60:Q60" si="17">+F61+F62</f>
        <v>0</v>
      </c>
      <c r="G60" s="29">
        <f t="shared" si="17"/>
        <v>0</v>
      </c>
      <c r="H60" s="29">
        <f t="shared" si="17"/>
        <v>0</v>
      </c>
      <c r="I60" s="29">
        <f t="shared" si="17"/>
        <v>0</v>
      </c>
      <c r="J60" s="29">
        <f t="shared" si="17"/>
        <v>0</v>
      </c>
      <c r="K60" s="29">
        <f t="shared" si="17"/>
        <v>0</v>
      </c>
      <c r="L60" s="29"/>
      <c r="M60" s="29">
        <f t="shared" si="17"/>
        <v>0</v>
      </c>
      <c r="N60" s="29">
        <f t="shared" si="17"/>
        <v>0</v>
      </c>
      <c r="O60" s="29">
        <f t="shared" si="17"/>
        <v>0</v>
      </c>
      <c r="P60" s="29">
        <f t="shared" si="17"/>
        <v>0</v>
      </c>
      <c r="Q60" s="29">
        <f t="shared" si="17"/>
        <v>0</v>
      </c>
    </row>
    <row r="61" spans="1:17" s="31" customFormat="1" ht="17.25" customHeight="1" x14ac:dyDescent="0.25">
      <c r="A61" s="21" t="s">
        <v>94</v>
      </c>
      <c r="B61" s="2" t="s">
        <v>233</v>
      </c>
      <c r="C61" s="18">
        <v>862</v>
      </c>
      <c r="D61" s="214"/>
      <c r="E61" s="29">
        <f>SUM(F61:Q61)</f>
        <v>0</v>
      </c>
      <c r="F61" s="203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s="31" customFormat="1" ht="30.75" customHeight="1" x14ac:dyDescent="0.25">
      <c r="A62" s="21" t="s">
        <v>95</v>
      </c>
      <c r="B62" s="2" t="s">
        <v>234</v>
      </c>
      <c r="C62" s="18">
        <v>863</v>
      </c>
      <c r="D62" s="214"/>
      <c r="E62" s="29"/>
      <c r="F62" s="203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s="31" customFormat="1" ht="18.75" customHeight="1" x14ac:dyDescent="0.25">
      <c r="A63" s="105" t="s">
        <v>98</v>
      </c>
      <c r="B63" s="41" t="s">
        <v>99</v>
      </c>
      <c r="C63" s="46" t="s">
        <v>21</v>
      </c>
      <c r="D63" s="102"/>
      <c r="E63" s="48">
        <f>E64+E65</f>
        <v>32870</v>
      </c>
      <c r="F63" s="48">
        <f>F64+F65</f>
        <v>32870</v>
      </c>
      <c r="G63" s="48">
        <f t="shared" ref="G63:Q63" si="18">G64</f>
        <v>0</v>
      </c>
      <c r="H63" s="48">
        <f t="shared" si="18"/>
        <v>0</v>
      </c>
      <c r="I63" s="48">
        <f t="shared" si="18"/>
        <v>0</v>
      </c>
      <c r="J63" s="48">
        <f t="shared" si="18"/>
        <v>0</v>
      </c>
      <c r="K63" s="48">
        <f t="shared" si="18"/>
        <v>0</v>
      </c>
      <c r="L63" s="48">
        <f t="shared" si="18"/>
        <v>0</v>
      </c>
      <c r="M63" s="48">
        <f t="shared" si="18"/>
        <v>0</v>
      </c>
      <c r="N63" s="48">
        <f t="shared" si="18"/>
        <v>0</v>
      </c>
      <c r="O63" s="48">
        <f t="shared" si="18"/>
        <v>0</v>
      </c>
      <c r="P63" s="48">
        <f t="shared" si="18"/>
        <v>0</v>
      </c>
      <c r="Q63" s="48">
        <f t="shared" si="18"/>
        <v>0</v>
      </c>
    </row>
    <row r="64" spans="1:17" s="31" customFormat="1" ht="46.5" customHeight="1" x14ac:dyDescent="0.25">
      <c r="A64" s="37" t="s">
        <v>101</v>
      </c>
      <c r="B64" s="32" t="s">
        <v>100</v>
      </c>
      <c r="C64" s="34">
        <v>831</v>
      </c>
      <c r="D64" s="214"/>
      <c r="E64" s="29">
        <f>L64+M64+N64+F64</f>
        <v>0</v>
      </c>
      <c r="F64" s="203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s="31" customFormat="1" ht="20.25" customHeight="1" x14ac:dyDescent="0.25">
      <c r="A65" s="237" t="s">
        <v>217</v>
      </c>
      <c r="B65" s="32" t="s">
        <v>218</v>
      </c>
      <c r="C65" s="34">
        <v>244</v>
      </c>
      <c r="D65" s="214"/>
      <c r="E65" s="29">
        <f>L65+M65+N65+F65</f>
        <v>32870</v>
      </c>
      <c r="F65" s="203">
        <v>32870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s="98" customFormat="1" ht="15.75" customHeight="1" x14ac:dyDescent="0.25">
      <c r="A66" s="105" t="s">
        <v>103</v>
      </c>
      <c r="B66" s="41" t="s">
        <v>97</v>
      </c>
      <c r="C66" s="46" t="s">
        <v>21</v>
      </c>
      <c r="D66" s="47"/>
      <c r="E66" s="48">
        <f>E67+E69+E70+E78</f>
        <v>7864547.7999999998</v>
      </c>
      <c r="F66" s="48">
        <f>F67+F69+F70+F78</f>
        <v>3479588.8</v>
      </c>
      <c r="G66" s="48">
        <f t="shared" ref="G66:Q66" si="19">G67+G69+G70</f>
        <v>0</v>
      </c>
      <c r="H66" s="48">
        <f t="shared" si="19"/>
        <v>0</v>
      </c>
      <c r="I66" s="48">
        <f t="shared" si="19"/>
        <v>0</v>
      </c>
      <c r="J66" s="48">
        <f t="shared" si="19"/>
        <v>0</v>
      </c>
      <c r="K66" s="48">
        <f t="shared" si="19"/>
        <v>0</v>
      </c>
      <c r="L66" s="48"/>
      <c r="M66" s="48">
        <f t="shared" si="19"/>
        <v>0</v>
      </c>
      <c r="N66" s="48">
        <f t="shared" si="19"/>
        <v>4384959</v>
      </c>
      <c r="O66" s="48">
        <f t="shared" si="19"/>
        <v>0</v>
      </c>
      <c r="P66" s="48">
        <f t="shared" si="19"/>
        <v>0</v>
      </c>
      <c r="Q66" s="48">
        <f t="shared" si="19"/>
        <v>0</v>
      </c>
    </row>
    <row r="67" spans="1:17" ht="30.75" customHeight="1" x14ac:dyDescent="0.25">
      <c r="A67" s="21" t="s">
        <v>105</v>
      </c>
      <c r="B67" s="2" t="s">
        <v>104</v>
      </c>
      <c r="C67" s="18">
        <v>241</v>
      </c>
      <c r="D67" s="19"/>
      <c r="E67" s="15">
        <f>SUM(F67:Q67)</f>
        <v>0</v>
      </c>
      <c r="F67" s="201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4.25" hidden="1" customHeight="1" x14ac:dyDescent="0.25">
      <c r="A68" s="21"/>
      <c r="B68" s="2"/>
      <c r="C68" s="18"/>
      <c r="D68" s="19"/>
      <c r="E68" s="15">
        <f>SUM(F68:Q68)</f>
        <v>0</v>
      </c>
      <c r="F68" s="201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s="31" customFormat="1" ht="33" customHeight="1" x14ac:dyDescent="0.25">
      <c r="A69" s="37" t="s">
        <v>107</v>
      </c>
      <c r="B69" s="32" t="s">
        <v>106</v>
      </c>
      <c r="C69" s="34">
        <v>243</v>
      </c>
      <c r="D69" s="214"/>
      <c r="E69" s="29">
        <f>SUM(F69:Q69)</f>
        <v>0</v>
      </c>
      <c r="F69" s="203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s="127" customFormat="1" ht="18.75" customHeight="1" x14ac:dyDescent="0.25">
      <c r="A70" s="104" t="s">
        <v>108</v>
      </c>
      <c r="B70" s="41" t="s">
        <v>109</v>
      </c>
      <c r="C70" s="46">
        <v>244</v>
      </c>
      <c r="D70" s="47"/>
      <c r="E70" s="48">
        <f>SUM(F70:Q70)</f>
        <v>6561547.7999999998</v>
      </c>
      <c r="F70" s="202">
        <f>F71+59000+204000+508298.8-32870+445560+23500+156500</f>
        <v>2176588.7999999998</v>
      </c>
      <c r="G70" s="48">
        <f>G71</f>
        <v>0</v>
      </c>
      <c r="H70" s="48">
        <f>H71</f>
        <v>0</v>
      </c>
      <c r="I70" s="48">
        <f t="shared" ref="I70:K70" si="20">I71</f>
        <v>0</v>
      </c>
      <c r="J70" s="48">
        <f>J71</f>
        <v>0</v>
      </c>
      <c r="K70" s="48">
        <f t="shared" si="20"/>
        <v>0</v>
      </c>
      <c r="L70" s="48"/>
      <c r="M70" s="48">
        <f>M71</f>
        <v>0</v>
      </c>
      <c r="N70" s="48">
        <f>N71</f>
        <v>4384959</v>
      </c>
      <c r="O70" s="48">
        <f t="shared" ref="O70:Q70" si="21">O71</f>
        <v>0</v>
      </c>
      <c r="P70" s="48">
        <f t="shared" si="21"/>
        <v>0</v>
      </c>
      <c r="Q70" s="48">
        <f t="shared" si="21"/>
        <v>0</v>
      </c>
    </row>
    <row r="71" spans="1:17" s="31" customFormat="1" ht="30" x14ac:dyDescent="0.25">
      <c r="A71" s="210" t="s">
        <v>130</v>
      </c>
      <c r="B71" s="32" t="s">
        <v>131</v>
      </c>
      <c r="C71" s="34">
        <v>244</v>
      </c>
      <c r="D71" s="214"/>
      <c r="E71" s="29">
        <f>F71+G71+H71+I71+J71+M71+N71+O71+P71+Q71</f>
        <v>5197559</v>
      </c>
      <c r="F71" s="203">
        <f>+F73+F74+F75</f>
        <v>812600</v>
      </c>
      <c r="G71" s="35">
        <f t="shared" ref="G71:Q71" si="22">+G73+G74+G75</f>
        <v>0</v>
      </c>
      <c r="H71" s="35">
        <f t="shared" si="22"/>
        <v>0</v>
      </c>
      <c r="I71" s="35">
        <f t="shared" si="22"/>
        <v>0</v>
      </c>
      <c r="J71" s="35">
        <f t="shared" si="22"/>
        <v>0</v>
      </c>
      <c r="K71" s="35">
        <f t="shared" si="22"/>
        <v>0</v>
      </c>
      <c r="L71" s="35"/>
      <c r="M71" s="35">
        <f t="shared" si="22"/>
        <v>0</v>
      </c>
      <c r="N71" s="35">
        <f t="shared" si="22"/>
        <v>4384959</v>
      </c>
      <c r="O71" s="35">
        <f t="shared" si="22"/>
        <v>0</v>
      </c>
      <c r="P71" s="35">
        <f t="shared" si="22"/>
        <v>0</v>
      </c>
      <c r="Q71" s="35">
        <f t="shared" si="22"/>
        <v>0</v>
      </c>
    </row>
    <row r="72" spans="1:17" x14ac:dyDescent="0.25">
      <c r="A72" s="238" t="s">
        <v>124</v>
      </c>
      <c r="B72" s="2"/>
      <c r="C72" s="18"/>
      <c r="D72" s="19"/>
      <c r="E72" s="15">
        <f t="shared" ref="E72:E86" si="23">SUM(F72:Q72)</f>
        <v>0</v>
      </c>
      <c r="F72" s="201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s="31" customFormat="1" x14ac:dyDescent="0.25">
      <c r="A73" s="210" t="s">
        <v>126</v>
      </c>
      <c r="B73" s="32" t="s">
        <v>132</v>
      </c>
      <c r="C73" s="34">
        <v>244</v>
      </c>
      <c r="D73" s="214"/>
      <c r="E73" s="29">
        <f t="shared" si="23"/>
        <v>50000</v>
      </c>
      <c r="F73" s="203"/>
      <c r="G73" s="35"/>
      <c r="H73" s="35"/>
      <c r="I73" s="35"/>
      <c r="J73" s="35"/>
      <c r="K73" s="35"/>
      <c r="L73" s="35"/>
      <c r="M73" s="35"/>
      <c r="N73" s="35">
        <f>50000</f>
        <v>50000</v>
      </c>
      <c r="O73" s="35"/>
      <c r="P73" s="35"/>
      <c r="Q73" s="35"/>
    </row>
    <row r="74" spans="1:17" x14ac:dyDescent="0.25">
      <c r="A74" s="238" t="s">
        <v>127</v>
      </c>
      <c r="B74" s="2" t="s">
        <v>133</v>
      </c>
      <c r="C74" s="18">
        <v>244</v>
      </c>
      <c r="D74" s="19"/>
      <c r="E74" s="15">
        <f t="shared" si="23"/>
        <v>0</v>
      </c>
      <c r="F74" s="201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s="31" customFormat="1" x14ac:dyDescent="0.25">
      <c r="A75" s="210" t="s">
        <v>128</v>
      </c>
      <c r="B75" s="32" t="s">
        <v>134</v>
      </c>
      <c r="C75" s="34">
        <v>244</v>
      </c>
      <c r="D75" s="214"/>
      <c r="E75" s="29">
        <f t="shared" si="23"/>
        <v>5147559</v>
      </c>
      <c r="F75" s="203">
        <f>812600</f>
        <v>812600</v>
      </c>
      <c r="G75" s="35"/>
      <c r="H75" s="35"/>
      <c r="I75" s="35"/>
      <c r="J75" s="35"/>
      <c r="K75" s="35"/>
      <c r="L75" s="35"/>
      <c r="M75" s="35"/>
      <c r="N75" s="35">
        <f>3946463+388496</f>
        <v>4334959</v>
      </c>
      <c r="O75" s="35"/>
      <c r="P75" s="35"/>
      <c r="Q75" s="35"/>
    </row>
    <row r="76" spans="1:17" s="60" customFormat="1" x14ac:dyDescent="0.25">
      <c r="A76" s="236" t="s">
        <v>129</v>
      </c>
      <c r="B76" s="40"/>
      <c r="C76" s="56"/>
      <c r="D76" s="57"/>
      <c r="E76" s="58">
        <f t="shared" si="23"/>
        <v>4759063</v>
      </c>
      <c r="F76" s="205">
        <f>812600</f>
        <v>812600</v>
      </c>
      <c r="G76" s="59"/>
      <c r="H76" s="59"/>
      <c r="I76" s="59"/>
      <c r="J76" s="59"/>
      <c r="K76" s="59"/>
      <c r="L76" s="59"/>
      <c r="M76" s="59"/>
      <c r="N76" s="59">
        <f>3946463</f>
        <v>3946463</v>
      </c>
      <c r="O76" s="59"/>
      <c r="P76" s="59"/>
      <c r="Q76" s="59"/>
    </row>
    <row r="77" spans="1:17" s="31" customFormat="1" ht="31.5" customHeight="1" x14ac:dyDescent="0.25">
      <c r="A77" s="210" t="s">
        <v>272</v>
      </c>
      <c r="B77" s="161" t="s">
        <v>125</v>
      </c>
      <c r="C77" s="216">
        <v>246</v>
      </c>
      <c r="D77" s="214"/>
      <c r="E77" s="15">
        <f t="shared" si="23"/>
        <v>0</v>
      </c>
      <c r="F77" s="203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s="127" customFormat="1" ht="18" customHeight="1" x14ac:dyDescent="0.25">
      <c r="A78" s="239" t="s">
        <v>248</v>
      </c>
      <c r="B78" s="206" t="s">
        <v>250</v>
      </c>
      <c r="C78" s="101">
        <v>247</v>
      </c>
      <c r="D78" s="47"/>
      <c r="E78" s="48">
        <f t="shared" si="23"/>
        <v>1303000</v>
      </c>
      <c r="F78" s="204">
        <v>1303000</v>
      </c>
      <c r="G78" s="49"/>
      <c r="H78" s="49"/>
      <c r="I78" s="48"/>
      <c r="J78" s="207"/>
      <c r="K78" s="207"/>
      <c r="L78" s="207"/>
      <c r="M78" s="207"/>
      <c r="N78" s="207"/>
      <c r="O78" s="207"/>
      <c r="P78" s="207"/>
      <c r="Q78" s="207"/>
    </row>
    <row r="79" spans="1:17" ht="30" x14ac:dyDescent="0.25">
      <c r="A79" s="17" t="s">
        <v>123</v>
      </c>
      <c r="B79" s="161" t="s">
        <v>251</v>
      </c>
      <c r="C79" s="18">
        <v>400</v>
      </c>
      <c r="D79" s="19"/>
      <c r="E79" s="15">
        <f>SUM(F79:Q79)</f>
        <v>0</v>
      </c>
      <c r="F79" s="201">
        <f>F80+F81</f>
        <v>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50.25" customHeight="1" x14ac:dyDescent="0.25">
      <c r="A80" s="21" t="s">
        <v>110</v>
      </c>
      <c r="B80" s="161" t="s">
        <v>252</v>
      </c>
      <c r="C80" s="18">
        <v>406</v>
      </c>
      <c r="D80" s="19"/>
      <c r="E80" s="15">
        <f t="shared" si="23"/>
        <v>0</v>
      </c>
      <c r="F80" s="201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30" x14ac:dyDescent="0.25">
      <c r="A81" s="21" t="s">
        <v>111</v>
      </c>
      <c r="B81" s="161" t="s">
        <v>253</v>
      </c>
      <c r="C81" s="18">
        <v>407</v>
      </c>
      <c r="D81" s="19"/>
      <c r="E81" s="15">
        <f t="shared" si="23"/>
        <v>0</v>
      </c>
      <c r="F81" s="201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x14ac:dyDescent="0.25">
      <c r="A82" s="21" t="s">
        <v>286</v>
      </c>
      <c r="B82" s="161" t="s">
        <v>287</v>
      </c>
      <c r="C82" s="18">
        <v>880</v>
      </c>
      <c r="D82" s="19"/>
      <c r="E82" s="15"/>
      <c r="F82" s="201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x14ac:dyDescent="0.25">
      <c r="A83" s="13" t="s">
        <v>112</v>
      </c>
      <c r="B83" s="4" t="s">
        <v>113</v>
      </c>
      <c r="C83" s="14">
        <v>100</v>
      </c>
      <c r="D83" s="215"/>
      <c r="E83" s="15">
        <f t="shared" si="23"/>
        <v>0</v>
      </c>
      <c r="F83" s="199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x14ac:dyDescent="0.25">
      <c r="A84" s="21" t="s">
        <v>215</v>
      </c>
      <c r="B84" s="2" t="s">
        <v>114</v>
      </c>
      <c r="C84" s="18"/>
      <c r="D84" s="19"/>
      <c r="E84" s="15">
        <f t="shared" si="23"/>
        <v>0</v>
      </c>
      <c r="F84" s="201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x14ac:dyDescent="0.25">
      <c r="A85" s="21" t="s">
        <v>116</v>
      </c>
      <c r="B85" s="2" t="s">
        <v>117</v>
      </c>
      <c r="C85" s="18"/>
      <c r="D85" s="19"/>
      <c r="E85" s="15">
        <f t="shared" si="23"/>
        <v>0</v>
      </c>
      <c r="F85" s="201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x14ac:dyDescent="0.25">
      <c r="A86" s="21" t="s">
        <v>119</v>
      </c>
      <c r="B86" s="2" t="s">
        <v>118</v>
      </c>
      <c r="C86" s="18"/>
      <c r="D86" s="19"/>
      <c r="E86" s="15">
        <f t="shared" si="23"/>
        <v>0</v>
      </c>
      <c r="F86" s="201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x14ac:dyDescent="0.25">
      <c r="A87" s="13" t="s">
        <v>120</v>
      </c>
      <c r="B87" s="4" t="s">
        <v>121</v>
      </c>
      <c r="C87" s="14" t="s">
        <v>21</v>
      </c>
      <c r="D87" s="215"/>
      <c r="E87" s="15"/>
      <c r="F87" s="199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x14ac:dyDescent="0.25">
      <c r="A88" s="21" t="s">
        <v>214</v>
      </c>
      <c r="B88" s="2" t="s">
        <v>122</v>
      </c>
      <c r="C88" s="18">
        <v>610</v>
      </c>
      <c r="D88" s="19"/>
      <c r="E88" s="20">
        <f>SUM(F88:Q88)</f>
        <v>0</v>
      </c>
      <c r="F88" s="201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91" spans="1:17" x14ac:dyDescent="0.25">
      <c r="G91" s="25" t="s">
        <v>216</v>
      </c>
    </row>
    <row r="114" spans="6:6" x14ac:dyDescent="0.25">
      <c r="F114" s="65" t="s">
        <v>216</v>
      </c>
    </row>
  </sheetData>
  <mergeCells count="19">
    <mergeCell ref="I3:J3"/>
    <mergeCell ref="K3:K4"/>
    <mergeCell ref="L2:L4"/>
    <mergeCell ref="A1:Q1"/>
    <mergeCell ref="G2:K2"/>
    <mergeCell ref="N2:Q2"/>
    <mergeCell ref="A2:A4"/>
    <mergeCell ref="B2:B4"/>
    <mergeCell ref="C2:C4"/>
    <mergeCell ref="D2:D4"/>
    <mergeCell ref="E2:E4"/>
    <mergeCell ref="F2:F4"/>
    <mergeCell ref="N3:N4"/>
    <mergeCell ref="O3:O4"/>
    <mergeCell ref="P3:P4"/>
    <mergeCell ref="Q3:Q4"/>
    <mergeCell ref="M2:M4"/>
    <mergeCell ref="G3:G4"/>
    <mergeCell ref="H3:H4"/>
  </mergeCells>
  <pageMargins left="0.19685039370078741" right="0.19685039370078741" top="0.15748031496062992" bottom="0.15748031496062992" header="0.31496062992125984" footer="0.15748031496062992"/>
  <pageSetup paperSize="9" scale="44" fitToHeight="2" orientation="landscape" r:id="rId1"/>
  <rowBreaks count="1" manualBreakCount="1">
    <brk id="4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view="pageBreakPreview" topLeftCell="A44" zoomScale="64" zoomScaleNormal="62" zoomScaleSheetLayoutView="64" workbookViewId="0">
      <selection activeCell="F75" sqref="F75:F76"/>
    </sheetView>
  </sheetViews>
  <sheetFormatPr defaultColWidth="9.140625" defaultRowHeight="15" x14ac:dyDescent="0.25"/>
  <cols>
    <col min="1" max="1" width="72.28515625" style="23" customWidth="1"/>
    <col min="2" max="2" width="9.140625" style="3"/>
    <col min="3" max="3" width="14.5703125" style="24" customWidth="1"/>
    <col min="4" max="4" width="9.42578125" style="124" customWidth="1"/>
    <col min="5" max="5" width="19.140625" style="25" customWidth="1"/>
    <col min="6" max="6" width="19" style="25" customWidth="1"/>
    <col min="7" max="7" width="25.140625" style="25" customWidth="1"/>
    <col min="8" max="8" width="22.5703125" style="25" customWidth="1"/>
    <col min="9" max="10" width="19.140625" style="25" customWidth="1"/>
    <col min="11" max="11" width="14.7109375" style="25" customWidth="1"/>
    <col min="12" max="12" width="11.140625" style="25" customWidth="1"/>
    <col min="13" max="13" width="19.28515625" style="25" customWidth="1"/>
    <col min="14" max="14" width="13.85546875" style="25" customWidth="1"/>
    <col min="15" max="15" width="12" style="25" customWidth="1"/>
    <col min="16" max="16" width="11.140625" style="25" customWidth="1"/>
    <col min="17" max="16384" width="9.140625" style="268"/>
  </cols>
  <sheetData>
    <row r="1" spans="1:16" ht="31.9" customHeight="1" x14ac:dyDescent="0.25">
      <c r="A1" s="337" t="s">
        <v>296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6" s="269" customFormat="1" ht="39" customHeight="1" x14ac:dyDescent="0.25">
      <c r="A2" s="338" t="s">
        <v>12</v>
      </c>
      <c r="B2" s="339" t="s">
        <v>13</v>
      </c>
      <c r="C2" s="338" t="s">
        <v>14</v>
      </c>
      <c r="D2" s="338" t="s">
        <v>15</v>
      </c>
      <c r="E2" s="342" t="s">
        <v>194</v>
      </c>
      <c r="F2" s="341" t="s">
        <v>166</v>
      </c>
      <c r="G2" s="341" t="s">
        <v>168</v>
      </c>
      <c r="H2" s="341"/>
      <c r="I2" s="341"/>
      <c r="J2" s="341"/>
      <c r="K2" s="341"/>
      <c r="L2" s="342" t="s">
        <v>169</v>
      </c>
      <c r="M2" s="341" t="s">
        <v>197</v>
      </c>
      <c r="N2" s="341"/>
      <c r="O2" s="341"/>
      <c r="P2" s="341"/>
    </row>
    <row r="3" spans="1:16" s="269" customFormat="1" ht="79.5" customHeight="1" x14ac:dyDescent="0.25">
      <c r="A3" s="338"/>
      <c r="B3" s="339"/>
      <c r="C3" s="338"/>
      <c r="D3" s="338"/>
      <c r="E3" s="342"/>
      <c r="F3" s="341"/>
      <c r="G3" s="341" t="s">
        <v>207</v>
      </c>
      <c r="H3" s="341" t="s">
        <v>208</v>
      </c>
      <c r="I3" s="341" t="s">
        <v>275</v>
      </c>
      <c r="J3" s="341"/>
      <c r="K3" s="341" t="s">
        <v>246</v>
      </c>
      <c r="L3" s="342"/>
      <c r="M3" s="343" t="s">
        <v>202</v>
      </c>
      <c r="N3" s="343" t="s">
        <v>172</v>
      </c>
      <c r="O3" s="343" t="s">
        <v>203</v>
      </c>
      <c r="P3" s="343" t="s">
        <v>204</v>
      </c>
    </row>
    <row r="4" spans="1:16" s="269" customFormat="1" ht="180" customHeight="1" x14ac:dyDescent="0.25">
      <c r="A4" s="338"/>
      <c r="B4" s="339"/>
      <c r="C4" s="338"/>
      <c r="D4" s="338"/>
      <c r="E4" s="342"/>
      <c r="F4" s="341"/>
      <c r="G4" s="341"/>
      <c r="H4" s="341"/>
      <c r="I4" s="275" t="s">
        <v>273</v>
      </c>
      <c r="J4" s="275" t="s">
        <v>274</v>
      </c>
      <c r="K4" s="341"/>
      <c r="L4" s="342"/>
      <c r="M4" s="343"/>
      <c r="N4" s="343"/>
      <c r="O4" s="343"/>
      <c r="P4" s="343"/>
    </row>
    <row r="5" spans="1:16" s="309" customFormat="1" ht="12.75" x14ac:dyDescent="0.2">
      <c r="A5" s="306">
        <v>1</v>
      </c>
      <c r="B5" s="307" t="s">
        <v>243</v>
      </c>
      <c r="C5" s="308">
        <v>3</v>
      </c>
      <c r="D5" s="308">
        <v>4</v>
      </c>
      <c r="E5" s="308">
        <v>5</v>
      </c>
      <c r="F5" s="308">
        <v>6</v>
      </c>
      <c r="G5" s="308">
        <v>7</v>
      </c>
      <c r="H5" s="308">
        <v>8</v>
      </c>
      <c r="I5" s="308">
        <v>9</v>
      </c>
      <c r="J5" s="308">
        <v>10</v>
      </c>
      <c r="K5" s="308">
        <v>11</v>
      </c>
      <c r="L5" s="308">
        <v>12</v>
      </c>
      <c r="M5" s="308">
        <v>13</v>
      </c>
      <c r="N5" s="308">
        <v>14</v>
      </c>
      <c r="O5" s="308">
        <v>15</v>
      </c>
      <c r="P5" s="308">
        <v>16</v>
      </c>
    </row>
    <row r="6" spans="1:16" x14ac:dyDescent="0.25">
      <c r="A6" s="38" t="s">
        <v>19</v>
      </c>
      <c r="B6" s="27" t="s">
        <v>20</v>
      </c>
      <c r="C6" s="28" t="s">
        <v>21</v>
      </c>
      <c r="D6" s="28" t="s">
        <v>21</v>
      </c>
      <c r="E6" s="29">
        <f>SUM(F6:P6)</f>
        <v>0</v>
      </c>
      <c r="F6" s="208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5">
      <c r="A7" s="13" t="s">
        <v>22</v>
      </c>
      <c r="B7" s="4" t="s">
        <v>23</v>
      </c>
      <c r="C7" s="14" t="s">
        <v>21</v>
      </c>
      <c r="D7" s="14" t="s">
        <v>21</v>
      </c>
      <c r="E7" s="15">
        <f t="shared" ref="E7:P7" si="0">+E6+E8-E32</f>
        <v>0</v>
      </c>
      <c r="F7" s="199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</row>
    <row r="8" spans="1:16" s="154" customFormat="1" ht="21.75" customHeight="1" x14ac:dyDescent="0.25">
      <c r="A8" s="270" t="s">
        <v>24</v>
      </c>
      <c r="B8" s="150" t="s">
        <v>30</v>
      </c>
      <c r="C8" s="151"/>
      <c r="D8" s="152" t="s">
        <v>21</v>
      </c>
      <c r="E8" s="153">
        <f>+E9+E11+E15+E18+E20+E27</f>
        <v>4384959</v>
      </c>
      <c r="F8" s="200">
        <f>+F9+F11+F15+F18+F19+F27</f>
        <v>0</v>
      </c>
      <c r="G8" s="153">
        <f>+G9+G11+G15+G18+G20+G27</f>
        <v>0</v>
      </c>
      <c r="H8" s="153">
        <f t="shared" ref="H8:P8" si="1">+H9+H11+H15+H18+H20+H27</f>
        <v>0</v>
      </c>
      <c r="I8" s="153">
        <f t="shared" si="1"/>
        <v>0</v>
      </c>
      <c r="J8" s="153">
        <f t="shared" si="1"/>
        <v>0</v>
      </c>
      <c r="K8" s="153">
        <f t="shared" si="1"/>
        <v>0</v>
      </c>
      <c r="L8" s="153">
        <f t="shared" si="1"/>
        <v>0</v>
      </c>
      <c r="M8" s="153">
        <f t="shared" si="1"/>
        <v>4384959</v>
      </c>
      <c r="N8" s="153">
        <f t="shared" si="1"/>
        <v>0</v>
      </c>
      <c r="O8" s="153">
        <f t="shared" si="1"/>
        <v>0</v>
      </c>
      <c r="P8" s="153">
        <f t="shared" si="1"/>
        <v>0</v>
      </c>
    </row>
    <row r="9" spans="1:16" ht="32.25" customHeight="1" x14ac:dyDescent="0.25">
      <c r="A9" s="17" t="s">
        <v>247</v>
      </c>
      <c r="B9" s="2" t="s">
        <v>32</v>
      </c>
      <c r="C9" s="18">
        <v>120</v>
      </c>
      <c r="D9" s="213"/>
      <c r="E9" s="15"/>
      <c r="F9" s="201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7" t="s">
        <v>25</v>
      </c>
      <c r="B10" s="2" t="s">
        <v>33</v>
      </c>
      <c r="C10" s="18"/>
      <c r="D10" s="19"/>
      <c r="E10" s="15"/>
      <c r="F10" s="201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s="98" customFormat="1" ht="24" customHeight="1" x14ac:dyDescent="0.25">
      <c r="A11" s="97" t="s">
        <v>26</v>
      </c>
      <c r="B11" s="41" t="s">
        <v>34</v>
      </c>
      <c r="C11" s="46">
        <v>130</v>
      </c>
      <c r="D11" s="128"/>
      <c r="E11" s="48">
        <f>+E12+E13+E14</f>
        <v>4384959</v>
      </c>
      <c r="F11" s="202">
        <f>+F12+F13+F14+F26</f>
        <v>0</v>
      </c>
      <c r="G11" s="48">
        <f t="shared" ref="G11:L11" si="2">+G12+G13</f>
        <v>0</v>
      </c>
      <c r="H11" s="48">
        <f t="shared" si="2"/>
        <v>0</v>
      </c>
      <c r="I11" s="48">
        <f t="shared" si="2"/>
        <v>0</v>
      </c>
      <c r="J11" s="48">
        <f t="shared" si="2"/>
        <v>0</v>
      </c>
      <c r="K11" s="48">
        <f t="shared" si="2"/>
        <v>0</v>
      </c>
      <c r="L11" s="48">
        <f t="shared" si="2"/>
        <v>0</v>
      </c>
      <c r="M11" s="48">
        <f>+M12+M13+M14</f>
        <v>4384959</v>
      </c>
      <c r="N11" s="48">
        <f t="shared" ref="N11:P11" si="3">+N12+N13+N14</f>
        <v>0</v>
      </c>
      <c r="O11" s="48">
        <f t="shared" si="3"/>
        <v>0</v>
      </c>
      <c r="P11" s="48">
        <f t="shared" si="3"/>
        <v>0</v>
      </c>
    </row>
    <row r="12" spans="1:16" s="31" customFormat="1" ht="64.5" customHeight="1" x14ac:dyDescent="0.25">
      <c r="A12" s="37" t="s">
        <v>209</v>
      </c>
      <c r="B12" s="32" t="s">
        <v>36</v>
      </c>
      <c r="C12" s="34">
        <v>130</v>
      </c>
      <c r="D12" s="213"/>
      <c r="E12" s="29">
        <f>F12</f>
        <v>0</v>
      </c>
      <c r="F12" s="203">
        <f>F32-F6</f>
        <v>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45" x14ac:dyDescent="0.25">
      <c r="A13" s="21" t="s">
        <v>27</v>
      </c>
      <c r="B13" s="2" t="s">
        <v>37</v>
      </c>
      <c r="C13" s="18">
        <v>130</v>
      </c>
      <c r="D13" s="35"/>
      <c r="E13" s="15"/>
      <c r="F13" s="201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31" customFormat="1" ht="19.899999999999999" customHeight="1" x14ac:dyDescent="0.25">
      <c r="A14" s="37" t="s">
        <v>205</v>
      </c>
      <c r="B14" s="32" t="s">
        <v>201</v>
      </c>
      <c r="C14" s="34">
        <v>130</v>
      </c>
      <c r="D14" s="19"/>
      <c r="E14" s="29">
        <f>M14+N14+O14+P14</f>
        <v>4384959</v>
      </c>
      <c r="F14" s="203"/>
      <c r="G14" s="35"/>
      <c r="H14" s="35"/>
      <c r="I14" s="35"/>
      <c r="J14" s="35"/>
      <c r="K14" s="35"/>
      <c r="L14" s="35"/>
      <c r="M14" s="35">
        <f>M32-M6</f>
        <v>4384959</v>
      </c>
      <c r="N14" s="35">
        <f t="shared" ref="N14:P14" si="4">N32</f>
        <v>0</v>
      </c>
      <c r="O14" s="35">
        <f t="shared" si="4"/>
        <v>0</v>
      </c>
      <c r="P14" s="35">
        <f t="shared" si="4"/>
        <v>0</v>
      </c>
    </row>
    <row r="15" spans="1:16" ht="16.5" customHeight="1" x14ac:dyDescent="0.25">
      <c r="A15" s="38" t="s">
        <v>28</v>
      </c>
      <c r="B15" s="27" t="s">
        <v>38</v>
      </c>
      <c r="C15" s="28">
        <v>140</v>
      </c>
      <c r="D15" s="214"/>
      <c r="E15" s="15">
        <f>+E16+E17</f>
        <v>0</v>
      </c>
      <c r="F15" s="199">
        <f>+F16+F17</f>
        <v>0</v>
      </c>
      <c r="G15" s="15">
        <f t="shared" ref="G15:P15" si="5">+G16+G17</f>
        <v>0</v>
      </c>
      <c r="H15" s="15">
        <f t="shared" si="5"/>
        <v>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>
        <f t="shared" si="5"/>
        <v>0</v>
      </c>
      <c r="M15" s="15">
        <f t="shared" si="5"/>
        <v>0</v>
      </c>
      <c r="N15" s="15">
        <f t="shared" si="5"/>
        <v>0</v>
      </c>
      <c r="O15" s="15">
        <f t="shared" si="5"/>
        <v>0</v>
      </c>
      <c r="P15" s="15">
        <f t="shared" si="5"/>
        <v>0</v>
      </c>
    </row>
    <row r="16" spans="1:16" x14ac:dyDescent="0.25">
      <c r="A16" s="21" t="s">
        <v>25</v>
      </c>
      <c r="B16" s="2" t="s">
        <v>39</v>
      </c>
      <c r="C16" s="18">
        <v>140</v>
      </c>
      <c r="D16" s="215"/>
      <c r="E16" s="15"/>
      <c r="F16" s="201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4.45" hidden="1" customHeight="1" x14ac:dyDescent="0.25">
      <c r="A17" s="17"/>
      <c r="B17" s="2"/>
      <c r="C17" s="18"/>
      <c r="D17" s="19"/>
      <c r="E17" s="15"/>
      <c r="F17" s="201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4.45" hidden="1" customHeight="1" x14ac:dyDescent="0.25">
      <c r="A18" s="17"/>
      <c r="B18" s="2"/>
      <c r="C18" s="18"/>
      <c r="D18" s="215"/>
      <c r="E18" s="15"/>
      <c r="F18" s="199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4.45" hidden="1" customHeight="1" x14ac:dyDescent="0.25">
      <c r="A19" s="17"/>
      <c r="B19" s="2"/>
      <c r="C19" s="18"/>
      <c r="D19" s="19"/>
      <c r="E19" s="15"/>
      <c r="F19" s="201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s="98" customFormat="1" x14ac:dyDescent="0.25">
      <c r="A20" s="105" t="s">
        <v>29</v>
      </c>
      <c r="B20" s="41" t="s">
        <v>40</v>
      </c>
      <c r="C20" s="46">
        <v>150</v>
      </c>
      <c r="D20" s="47"/>
      <c r="E20" s="48">
        <f>+E21+E25+E26</f>
        <v>0</v>
      </c>
      <c r="F20" s="202">
        <f t="shared" ref="F20:P20" si="6">+F21+F25+F26</f>
        <v>0</v>
      </c>
      <c r="G20" s="48">
        <f t="shared" si="6"/>
        <v>0</v>
      </c>
      <c r="H20" s="48">
        <f t="shared" si="6"/>
        <v>0</v>
      </c>
      <c r="I20" s="48">
        <f t="shared" si="6"/>
        <v>0</v>
      </c>
      <c r="J20" s="48">
        <f t="shared" si="6"/>
        <v>0</v>
      </c>
      <c r="K20" s="48">
        <f t="shared" si="6"/>
        <v>0</v>
      </c>
      <c r="L20" s="48">
        <f t="shared" si="6"/>
        <v>0</v>
      </c>
      <c r="M20" s="48">
        <f t="shared" si="6"/>
        <v>0</v>
      </c>
      <c r="N20" s="48">
        <f t="shared" si="6"/>
        <v>0</v>
      </c>
      <c r="O20" s="48">
        <f t="shared" si="6"/>
        <v>0</v>
      </c>
      <c r="P20" s="48">
        <f t="shared" si="6"/>
        <v>0</v>
      </c>
    </row>
    <row r="21" spans="1:16" s="98" customFormat="1" ht="29.25" customHeight="1" x14ac:dyDescent="0.25">
      <c r="A21" s="99" t="s">
        <v>49</v>
      </c>
      <c r="B21" s="100" t="s">
        <v>219</v>
      </c>
      <c r="C21" s="101">
        <v>150</v>
      </c>
      <c r="D21" s="102"/>
      <c r="E21" s="48">
        <f>G21+H21+I21+J21+K21</f>
        <v>0</v>
      </c>
      <c r="F21" s="204">
        <f>+F22+F23+F24</f>
        <v>0</v>
      </c>
      <c r="G21" s="103">
        <f>G32</f>
        <v>0</v>
      </c>
      <c r="H21" s="103">
        <f t="shared" ref="H21:K21" si="7">H32</f>
        <v>0</v>
      </c>
      <c r="I21" s="103">
        <f t="shared" si="7"/>
        <v>0</v>
      </c>
      <c r="J21" s="103">
        <f t="shared" si="7"/>
        <v>0</v>
      </c>
      <c r="K21" s="103">
        <f t="shared" si="7"/>
        <v>0</v>
      </c>
      <c r="L21" s="103">
        <f t="shared" ref="L21:P21" si="8">+L22+L23+L24</f>
        <v>0</v>
      </c>
      <c r="M21" s="103">
        <f t="shared" si="8"/>
        <v>0</v>
      </c>
      <c r="N21" s="103">
        <f t="shared" si="8"/>
        <v>0</v>
      </c>
      <c r="O21" s="103">
        <f t="shared" si="8"/>
        <v>0</v>
      </c>
      <c r="P21" s="103">
        <f t="shared" si="8"/>
        <v>0</v>
      </c>
    </row>
    <row r="22" spans="1:16" s="274" customFormat="1" x14ac:dyDescent="0.25">
      <c r="A22" s="21" t="s">
        <v>43</v>
      </c>
      <c r="B22" s="2" t="s">
        <v>220</v>
      </c>
      <c r="C22" s="18">
        <v>150</v>
      </c>
      <c r="D22" s="19"/>
      <c r="E22" s="15"/>
      <c r="F22" s="201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274" customFormat="1" ht="33" customHeight="1" x14ac:dyDescent="0.25">
      <c r="A23" s="21" t="s">
        <v>221</v>
      </c>
      <c r="B23" s="2" t="s">
        <v>222</v>
      </c>
      <c r="C23" s="18">
        <v>150</v>
      </c>
      <c r="D23" s="19"/>
      <c r="E23" s="15">
        <f>+G23</f>
        <v>0</v>
      </c>
      <c r="F23" s="201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s="274" customFormat="1" x14ac:dyDescent="0.25">
      <c r="A24" s="13" t="s">
        <v>41</v>
      </c>
      <c r="B24" s="4" t="s">
        <v>42</v>
      </c>
      <c r="C24" s="14">
        <v>180</v>
      </c>
      <c r="D24" s="19"/>
      <c r="E24" s="15">
        <f>+H24</f>
        <v>0</v>
      </c>
      <c r="F24" s="201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31" customFormat="1" ht="15" hidden="1" customHeight="1" x14ac:dyDescent="0.25">
      <c r="A25" s="37"/>
      <c r="B25" s="32"/>
      <c r="C25" s="34"/>
      <c r="D25" s="35"/>
      <c r="E25" s="29"/>
      <c r="F25" s="203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s="45" customFormat="1" ht="28.5" x14ac:dyDescent="0.25">
      <c r="A26" s="13" t="s">
        <v>44</v>
      </c>
      <c r="B26" s="4" t="s">
        <v>45</v>
      </c>
      <c r="C26" s="14"/>
      <c r="D26" s="35"/>
      <c r="E26" s="29">
        <f>+L26</f>
        <v>0</v>
      </c>
      <c r="F26" s="203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17" t="s">
        <v>25</v>
      </c>
      <c r="B27" s="2"/>
      <c r="C27" s="18"/>
      <c r="D27" s="215"/>
      <c r="E27" s="15"/>
      <c r="F27" s="199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4.45" hidden="1" customHeight="1" x14ac:dyDescent="0.25">
      <c r="A28" s="17"/>
      <c r="B28" s="2"/>
      <c r="C28" s="18"/>
      <c r="D28" s="19"/>
      <c r="E28" s="15"/>
      <c r="F28" s="201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5">
      <c r="A29" s="17" t="s">
        <v>46</v>
      </c>
      <c r="B29" s="2" t="s">
        <v>47</v>
      </c>
      <c r="C29" s="18" t="s">
        <v>21</v>
      </c>
      <c r="D29" s="19"/>
      <c r="E29" s="15"/>
      <c r="F29" s="201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50.25" customHeight="1" x14ac:dyDescent="0.25">
      <c r="A30" s="36" t="s">
        <v>279</v>
      </c>
      <c r="B30" s="2" t="s">
        <v>48</v>
      </c>
      <c r="C30" s="18">
        <v>510</v>
      </c>
      <c r="D30" s="19"/>
      <c r="E30" s="15"/>
      <c r="F30" s="201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" hidden="1" customHeight="1" x14ac:dyDescent="0.25">
      <c r="A31" s="17"/>
      <c r="B31" s="2"/>
      <c r="C31" s="18"/>
      <c r="D31" s="19"/>
      <c r="E31" s="15"/>
      <c r="F31" s="201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154" customFormat="1" ht="24.75" customHeight="1" x14ac:dyDescent="0.25">
      <c r="A32" s="270" t="s">
        <v>50</v>
      </c>
      <c r="B32" s="150" t="s">
        <v>53</v>
      </c>
      <c r="C32" s="151" t="s">
        <v>21</v>
      </c>
      <c r="D32" s="155"/>
      <c r="E32" s="153">
        <f>E33+E45+E52+E56+E60+E66+E83</f>
        <v>4384959</v>
      </c>
      <c r="F32" s="200">
        <f>F33+F45+F52+F56+F60+F66+F83</f>
        <v>0</v>
      </c>
      <c r="G32" s="153">
        <f t="shared" ref="G32:P32" si="9">G33+G45+G52+G56+G60+G66+G78+G83</f>
        <v>0</v>
      </c>
      <c r="H32" s="153">
        <f t="shared" si="9"/>
        <v>0</v>
      </c>
      <c r="I32" s="153">
        <f t="shared" si="9"/>
        <v>0</v>
      </c>
      <c r="J32" s="153">
        <f t="shared" si="9"/>
        <v>0</v>
      </c>
      <c r="K32" s="153">
        <f t="shared" si="9"/>
        <v>0</v>
      </c>
      <c r="L32" s="153">
        <f t="shared" si="9"/>
        <v>0</v>
      </c>
      <c r="M32" s="153">
        <f t="shared" ref="M32" si="10">M33+M45+M52+M56+M63+M66</f>
        <v>4384959</v>
      </c>
      <c r="N32" s="153">
        <f t="shared" si="9"/>
        <v>0</v>
      </c>
      <c r="O32" s="153">
        <f t="shared" si="9"/>
        <v>0</v>
      </c>
      <c r="P32" s="153">
        <f t="shared" si="9"/>
        <v>0</v>
      </c>
    </row>
    <row r="33" spans="1:16" s="98" customFormat="1" ht="28.5" x14ac:dyDescent="0.25">
      <c r="A33" s="105" t="s">
        <v>51</v>
      </c>
      <c r="B33" s="41" t="s">
        <v>54</v>
      </c>
      <c r="C33" s="46" t="s">
        <v>21</v>
      </c>
      <c r="D33" s="47"/>
      <c r="E33" s="48">
        <f>+E34+E35+E37+E40+E41+E42</f>
        <v>0</v>
      </c>
      <c r="F33" s="202">
        <f>+F34+F35+F37+F40+F41</f>
        <v>0</v>
      </c>
      <c r="G33" s="48">
        <f t="shared" ref="G33:P33" si="11">+G34+G37+G40+G41</f>
        <v>0</v>
      </c>
      <c r="H33" s="48">
        <f t="shared" si="11"/>
        <v>0</v>
      </c>
      <c r="I33" s="48">
        <f t="shared" si="11"/>
        <v>0</v>
      </c>
      <c r="J33" s="48">
        <f t="shared" si="11"/>
        <v>0</v>
      </c>
      <c r="K33" s="48">
        <f t="shared" si="11"/>
        <v>0</v>
      </c>
      <c r="L33" s="48">
        <f t="shared" si="11"/>
        <v>0</v>
      </c>
      <c r="M33" s="48">
        <f t="shared" si="11"/>
        <v>0</v>
      </c>
      <c r="N33" s="48">
        <f t="shared" si="11"/>
        <v>0</v>
      </c>
      <c r="O33" s="48">
        <f t="shared" si="11"/>
        <v>0</v>
      </c>
      <c r="P33" s="48">
        <f t="shared" si="11"/>
        <v>0</v>
      </c>
    </row>
    <row r="34" spans="1:16" s="31" customFormat="1" ht="33" customHeight="1" x14ac:dyDescent="0.25">
      <c r="A34" s="37" t="s">
        <v>52</v>
      </c>
      <c r="B34" s="32" t="s">
        <v>55</v>
      </c>
      <c r="C34" s="34">
        <v>111</v>
      </c>
      <c r="D34" s="214"/>
      <c r="E34" s="29">
        <f>SUM(F34:P34)</f>
        <v>0</v>
      </c>
      <c r="F34" s="203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 s="31" customFormat="1" x14ac:dyDescent="0.25">
      <c r="A35" s="37" t="s">
        <v>56</v>
      </c>
      <c r="B35" s="32" t="s">
        <v>57</v>
      </c>
      <c r="C35" s="34">
        <v>112</v>
      </c>
      <c r="D35" s="214"/>
      <c r="E35" s="29">
        <f>SUM(F35:P35)</f>
        <v>0</v>
      </c>
      <c r="F35" s="203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33" customHeight="1" x14ac:dyDescent="0.25">
      <c r="A36" s="21" t="s">
        <v>59</v>
      </c>
      <c r="B36" s="2" t="s">
        <v>58</v>
      </c>
      <c r="C36" s="18">
        <v>113</v>
      </c>
      <c r="D36" s="19"/>
      <c r="E36" s="15">
        <f>SUM(F36:P36)</f>
        <v>0</v>
      </c>
      <c r="F36" s="201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127" customFormat="1" ht="42.75" x14ac:dyDescent="0.25">
      <c r="A37" s="104" t="s">
        <v>60</v>
      </c>
      <c r="B37" s="41" t="s">
        <v>61</v>
      </c>
      <c r="C37" s="46">
        <v>119</v>
      </c>
      <c r="D37" s="47"/>
      <c r="E37" s="48">
        <f>+E38+E39</f>
        <v>0</v>
      </c>
      <c r="F37" s="202">
        <f>+F38+F39</f>
        <v>0</v>
      </c>
      <c r="G37" s="48">
        <f t="shared" ref="G37:P37" si="12">+G38+G39</f>
        <v>0</v>
      </c>
      <c r="H37" s="48">
        <f t="shared" si="12"/>
        <v>0</v>
      </c>
      <c r="I37" s="48">
        <f t="shared" si="12"/>
        <v>0</v>
      </c>
      <c r="J37" s="48">
        <f t="shared" si="12"/>
        <v>0</v>
      </c>
      <c r="K37" s="48">
        <f t="shared" si="12"/>
        <v>0</v>
      </c>
      <c r="L37" s="48">
        <f t="shared" si="12"/>
        <v>0</v>
      </c>
      <c r="M37" s="48">
        <f t="shared" si="12"/>
        <v>0</v>
      </c>
      <c r="N37" s="48">
        <f t="shared" si="12"/>
        <v>0</v>
      </c>
      <c r="O37" s="48">
        <f t="shared" si="12"/>
        <v>0</v>
      </c>
      <c r="P37" s="48">
        <f t="shared" si="12"/>
        <v>0</v>
      </c>
    </row>
    <row r="38" spans="1:16" s="31" customFormat="1" ht="36.75" customHeight="1" x14ac:dyDescent="0.25">
      <c r="A38" s="37" t="s">
        <v>63</v>
      </c>
      <c r="B38" s="32" t="s">
        <v>62</v>
      </c>
      <c r="C38" s="34">
        <v>119</v>
      </c>
      <c r="D38" s="214"/>
      <c r="E38" s="29">
        <f t="shared" ref="E38:E44" si="13">SUM(F38:P38)</f>
        <v>0</v>
      </c>
      <c r="F38" s="203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x14ac:dyDescent="0.25">
      <c r="A39" s="21" t="s">
        <v>64</v>
      </c>
      <c r="B39" s="2" t="s">
        <v>66</v>
      </c>
      <c r="C39" s="18">
        <v>119</v>
      </c>
      <c r="D39" s="19"/>
      <c r="E39" s="15">
        <f t="shared" si="13"/>
        <v>0</v>
      </c>
      <c r="F39" s="201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0" x14ac:dyDescent="0.25">
      <c r="A40" s="17" t="s">
        <v>65</v>
      </c>
      <c r="B40" s="2" t="s">
        <v>67</v>
      </c>
      <c r="C40" s="18">
        <v>131</v>
      </c>
      <c r="D40" s="19"/>
      <c r="E40" s="15">
        <f t="shared" si="13"/>
        <v>0</v>
      </c>
      <c r="F40" s="201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274" customFormat="1" ht="33.75" customHeight="1" x14ac:dyDescent="0.25">
      <c r="A41" s="17" t="s">
        <v>223</v>
      </c>
      <c r="B41" s="2" t="s">
        <v>68</v>
      </c>
      <c r="C41" s="18">
        <v>133</v>
      </c>
      <c r="D41" s="19"/>
      <c r="E41" s="15">
        <f t="shared" si="13"/>
        <v>0</v>
      </c>
      <c r="F41" s="201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274" customFormat="1" ht="18" customHeight="1" x14ac:dyDescent="0.25">
      <c r="A42" s="17" t="s">
        <v>224</v>
      </c>
      <c r="B42" s="2" t="s">
        <v>70</v>
      </c>
      <c r="C42" s="18">
        <v>134</v>
      </c>
      <c r="D42" s="19"/>
      <c r="E42" s="15">
        <f t="shared" si="13"/>
        <v>0</v>
      </c>
      <c r="F42" s="201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274" customFormat="1" ht="35.25" customHeight="1" x14ac:dyDescent="0.25">
      <c r="A43" s="17" t="s">
        <v>69</v>
      </c>
      <c r="B43" s="2" t="s">
        <v>225</v>
      </c>
      <c r="C43" s="18">
        <v>139</v>
      </c>
      <c r="D43" s="19"/>
      <c r="E43" s="15">
        <f t="shared" si="13"/>
        <v>0</v>
      </c>
      <c r="F43" s="201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274" customFormat="1" ht="20.25" customHeight="1" x14ac:dyDescent="0.25">
      <c r="A44" s="21" t="s">
        <v>277</v>
      </c>
      <c r="B44" s="2" t="s">
        <v>226</v>
      </c>
      <c r="C44" s="18">
        <v>139</v>
      </c>
      <c r="D44" s="19"/>
      <c r="E44" s="15">
        <f t="shared" si="13"/>
        <v>0</v>
      </c>
      <c r="F44" s="201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274" customFormat="1" x14ac:dyDescent="0.25">
      <c r="A45" s="13" t="s">
        <v>73</v>
      </c>
      <c r="B45" s="4" t="s">
        <v>72</v>
      </c>
      <c r="C45" s="14">
        <v>300</v>
      </c>
      <c r="D45" s="215"/>
      <c r="E45" s="15">
        <f>+E46+E47</f>
        <v>0</v>
      </c>
      <c r="F45" s="199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30" x14ac:dyDescent="0.25">
      <c r="A46" s="21" t="s">
        <v>276</v>
      </c>
      <c r="B46" s="2" t="s">
        <v>75</v>
      </c>
      <c r="C46" s="18">
        <v>320</v>
      </c>
      <c r="D46" s="19"/>
      <c r="E46" s="15">
        <f t="shared" ref="E46:E51" si="14">SUM(F46:P46)</f>
        <v>0</v>
      </c>
      <c r="F46" s="201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30" x14ac:dyDescent="0.25">
      <c r="A47" s="21" t="s">
        <v>278</v>
      </c>
      <c r="B47" s="2" t="s">
        <v>76</v>
      </c>
      <c r="C47" s="18">
        <v>321</v>
      </c>
      <c r="D47" s="19"/>
      <c r="E47" s="15">
        <f t="shared" si="14"/>
        <v>0</v>
      </c>
      <c r="F47" s="201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45" hidden="1" customHeight="1" x14ac:dyDescent="0.25">
      <c r="A48" s="21"/>
      <c r="B48" s="2"/>
      <c r="C48" s="18"/>
      <c r="D48" s="19"/>
      <c r="E48" s="15">
        <f t="shared" si="14"/>
        <v>0</v>
      </c>
      <c r="F48" s="201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32.25" customHeight="1" x14ac:dyDescent="0.25">
      <c r="A49" s="21" t="s">
        <v>77</v>
      </c>
      <c r="B49" s="2" t="s">
        <v>78</v>
      </c>
      <c r="C49" s="18">
        <v>340</v>
      </c>
      <c r="D49" s="19"/>
      <c r="E49" s="15">
        <f t="shared" si="14"/>
        <v>0</v>
      </c>
      <c r="F49" s="201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54" customHeight="1" x14ac:dyDescent="0.25">
      <c r="A50" s="21" t="s">
        <v>80</v>
      </c>
      <c r="B50" s="2" t="s">
        <v>79</v>
      </c>
      <c r="C50" s="18">
        <v>350</v>
      </c>
      <c r="D50" s="19"/>
      <c r="E50" s="15">
        <f t="shared" si="14"/>
        <v>0</v>
      </c>
      <c r="F50" s="201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5">
      <c r="A51" s="21" t="s">
        <v>227</v>
      </c>
      <c r="B51" s="2" t="s">
        <v>81</v>
      </c>
      <c r="C51" s="18">
        <v>360</v>
      </c>
      <c r="D51" s="19"/>
      <c r="E51" s="15">
        <f t="shared" si="14"/>
        <v>0</v>
      </c>
      <c r="F51" s="201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s="98" customFormat="1" ht="20.25" customHeight="1" x14ac:dyDescent="0.25">
      <c r="A52" s="105" t="s">
        <v>83</v>
      </c>
      <c r="B52" s="41" t="s">
        <v>82</v>
      </c>
      <c r="C52" s="46">
        <v>850</v>
      </c>
      <c r="D52" s="47"/>
      <c r="E52" s="48">
        <f>+E53+E54+E55</f>
        <v>0</v>
      </c>
      <c r="F52" s="202">
        <f>+F53+F54+F55</f>
        <v>0</v>
      </c>
      <c r="G52" s="48">
        <f t="shared" ref="G52:P52" si="15">+G53+G54+G55</f>
        <v>0</v>
      </c>
      <c r="H52" s="48">
        <f t="shared" si="15"/>
        <v>0</v>
      </c>
      <c r="I52" s="48">
        <f t="shared" si="15"/>
        <v>0</v>
      </c>
      <c r="J52" s="48">
        <f t="shared" si="15"/>
        <v>0</v>
      </c>
      <c r="K52" s="48">
        <f t="shared" si="15"/>
        <v>0</v>
      </c>
      <c r="L52" s="48">
        <f t="shared" si="15"/>
        <v>0</v>
      </c>
      <c r="M52" s="48">
        <f t="shared" si="15"/>
        <v>0</v>
      </c>
      <c r="N52" s="48">
        <f t="shared" si="15"/>
        <v>0</v>
      </c>
      <c r="O52" s="48">
        <f t="shared" si="15"/>
        <v>0</v>
      </c>
      <c r="P52" s="48">
        <f t="shared" si="15"/>
        <v>0</v>
      </c>
    </row>
    <row r="53" spans="1:16" s="31" customFormat="1" ht="32.25" customHeight="1" x14ac:dyDescent="0.25">
      <c r="A53" s="37" t="s">
        <v>84</v>
      </c>
      <c r="B53" s="32" t="s">
        <v>85</v>
      </c>
      <c r="C53" s="34">
        <v>851</v>
      </c>
      <c r="D53" s="214"/>
      <c r="E53" s="29">
        <f>SUM(F53:P53)</f>
        <v>0</v>
      </c>
      <c r="F53" s="203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31" customFormat="1" ht="35.25" customHeight="1" x14ac:dyDescent="0.25">
      <c r="A54" s="37" t="s">
        <v>87</v>
      </c>
      <c r="B54" s="32" t="s">
        <v>86</v>
      </c>
      <c r="C54" s="34">
        <v>852</v>
      </c>
      <c r="D54" s="214"/>
      <c r="E54" s="29">
        <f>SUM(F54:P54)</f>
        <v>0</v>
      </c>
      <c r="F54" s="203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s="31" customFormat="1" x14ac:dyDescent="0.25">
      <c r="A55" s="37" t="s">
        <v>88</v>
      </c>
      <c r="B55" s="32" t="s">
        <v>89</v>
      </c>
      <c r="C55" s="34">
        <v>853</v>
      </c>
      <c r="D55" s="214"/>
      <c r="E55" s="29">
        <f>SUM(F55:P55)</f>
        <v>0</v>
      </c>
      <c r="F55" s="203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s="274" customFormat="1" ht="18" customHeight="1" x14ac:dyDescent="0.25">
      <c r="A56" s="13" t="s">
        <v>91</v>
      </c>
      <c r="B56" s="4" t="s">
        <v>90</v>
      </c>
      <c r="C56" s="14" t="s">
        <v>21</v>
      </c>
      <c r="D56" s="215"/>
      <c r="E56" s="15">
        <f>+E57+E58+E59</f>
        <v>0</v>
      </c>
      <c r="F56" s="199">
        <f>+F58+F57+F59</f>
        <v>0</v>
      </c>
      <c r="G56" s="15">
        <f t="shared" ref="G56:P56" si="16">+G58+G57+G59</f>
        <v>0</v>
      </c>
      <c r="H56" s="15">
        <f t="shared" si="16"/>
        <v>0</v>
      </c>
      <c r="I56" s="15">
        <f t="shared" si="16"/>
        <v>0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6"/>
        <v>0</v>
      </c>
      <c r="O56" s="15">
        <f t="shared" si="16"/>
        <v>0</v>
      </c>
      <c r="P56" s="15">
        <f t="shared" si="16"/>
        <v>0</v>
      </c>
    </row>
    <row r="57" spans="1:16" s="274" customFormat="1" x14ac:dyDescent="0.25">
      <c r="A57" s="21" t="s">
        <v>228</v>
      </c>
      <c r="B57" s="2" t="s">
        <v>92</v>
      </c>
      <c r="C57" s="216">
        <v>613</v>
      </c>
      <c r="D57" s="19"/>
      <c r="E57" s="15">
        <f>SUM(F57:P57)</f>
        <v>0</v>
      </c>
      <c r="F57" s="201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s="274" customFormat="1" x14ac:dyDescent="0.25">
      <c r="A58" s="21" t="s">
        <v>229</v>
      </c>
      <c r="B58" s="2" t="s">
        <v>93</v>
      </c>
      <c r="C58" s="216">
        <v>623</v>
      </c>
      <c r="D58" s="19"/>
      <c r="E58" s="15">
        <f>SUM(F58:P58)</f>
        <v>0</v>
      </c>
      <c r="F58" s="201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s="274" customFormat="1" ht="35.25" customHeight="1" x14ac:dyDescent="0.25">
      <c r="A59" s="21" t="s">
        <v>230</v>
      </c>
      <c r="B59" s="2" t="s">
        <v>96</v>
      </c>
      <c r="C59" s="216">
        <v>634</v>
      </c>
      <c r="D59" s="19"/>
      <c r="E59" s="15">
        <f>SUM(F59:P59)</f>
        <v>0</v>
      </c>
      <c r="F59" s="201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s="45" customFormat="1" x14ac:dyDescent="0.25">
      <c r="A60" s="21" t="s">
        <v>231</v>
      </c>
      <c r="B60" s="2" t="s">
        <v>232</v>
      </c>
      <c r="C60" s="18">
        <v>810</v>
      </c>
      <c r="D60" s="213"/>
      <c r="E60" s="29">
        <f>F60+G60+H60+L60+M60+N60+O60+P60</f>
        <v>0</v>
      </c>
      <c r="F60" s="208">
        <f t="shared" ref="F60:P60" si="17">+F61+F62</f>
        <v>0</v>
      </c>
      <c r="G60" s="29">
        <f t="shared" si="17"/>
        <v>0</v>
      </c>
      <c r="H60" s="29">
        <f t="shared" si="17"/>
        <v>0</v>
      </c>
      <c r="I60" s="29">
        <f t="shared" si="17"/>
        <v>0</v>
      </c>
      <c r="J60" s="29">
        <f t="shared" si="17"/>
        <v>0</v>
      </c>
      <c r="K60" s="29">
        <f t="shared" si="17"/>
        <v>0</v>
      </c>
      <c r="L60" s="29">
        <f t="shared" si="17"/>
        <v>0</v>
      </c>
      <c r="M60" s="29">
        <f t="shared" si="17"/>
        <v>0</v>
      </c>
      <c r="N60" s="29">
        <f t="shared" si="17"/>
        <v>0</v>
      </c>
      <c r="O60" s="29">
        <f t="shared" si="17"/>
        <v>0</v>
      </c>
      <c r="P60" s="29">
        <f t="shared" si="17"/>
        <v>0</v>
      </c>
    </row>
    <row r="61" spans="1:16" s="45" customFormat="1" ht="15" customHeight="1" x14ac:dyDescent="0.25">
      <c r="A61" s="21" t="s">
        <v>94</v>
      </c>
      <c r="B61" s="2" t="s">
        <v>233</v>
      </c>
      <c r="C61" s="18">
        <v>862</v>
      </c>
      <c r="D61" s="214"/>
      <c r="E61" s="29">
        <f>SUM(F61:P61)</f>
        <v>0</v>
      </c>
      <c r="F61" s="203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1:16" s="45" customFormat="1" ht="35.25" customHeight="1" x14ac:dyDescent="0.25">
      <c r="A62" s="21" t="s">
        <v>95</v>
      </c>
      <c r="B62" s="2" t="s">
        <v>234</v>
      </c>
      <c r="C62" s="18">
        <v>863</v>
      </c>
      <c r="D62" s="214"/>
      <c r="E62" s="29"/>
      <c r="F62" s="203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s="45" customFormat="1" ht="18.75" customHeight="1" x14ac:dyDescent="0.25">
      <c r="A63" s="38" t="s">
        <v>98</v>
      </c>
      <c r="B63" s="27" t="s">
        <v>99</v>
      </c>
      <c r="C63" s="28" t="s">
        <v>21</v>
      </c>
      <c r="D63" s="214"/>
      <c r="E63" s="29"/>
      <c r="F63" s="203"/>
      <c r="G63" s="35"/>
      <c r="H63" s="35"/>
      <c r="I63" s="35"/>
      <c r="J63" s="35"/>
      <c r="K63" s="35"/>
      <c r="L63" s="35"/>
      <c r="M63" s="30">
        <f t="shared" ref="M63" si="18">M64</f>
        <v>0</v>
      </c>
      <c r="N63" s="35"/>
      <c r="O63" s="35"/>
      <c r="P63" s="35"/>
    </row>
    <row r="64" spans="1:16" s="45" customFormat="1" ht="32.25" customHeight="1" x14ac:dyDescent="0.25">
      <c r="A64" s="37" t="s">
        <v>101</v>
      </c>
      <c r="B64" s="32" t="s">
        <v>100</v>
      </c>
      <c r="C64" s="34">
        <v>831</v>
      </c>
      <c r="D64" s="214"/>
      <c r="E64" s="29"/>
      <c r="F64" s="203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s="45" customFormat="1" ht="18.75" customHeight="1" x14ac:dyDescent="0.25">
      <c r="A65" s="237" t="s">
        <v>217</v>
      </c>
      <c r="B65" s="32" t="s">
        <v>218</v>
      </c>
      <c r="C65" s="34">
        <v>244</v>
      </c>
      <c r="D65" s="214"/>
      <c r="E65" s="29"/>
      <c r="F65" s="203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s="98" customFormat="1" ht="17.25" customHeight="1" x14ac:dyDescent="0.25">
      <c r="A66" s="105" t="s">
        <v>103</v>
      </c>
      <c r="B66" s="41" t="s">
        <v>97</v>
      </c>
      <c r="C66" s="46" t="s">
        <v>21</v>
      </c>
      <c r="D66" s="47"/>
      <c r="E66" s="48">
        <f>+E67+E68+E69+E70+E79+E78+E77</f>
        <v>4384959</v>
      </c>
      <c r="F66" s="202">
        <f>+F67+F68+F69+F70+F79+F78+F77</f>
        <v>0</v>
      </c>
      <c r="G66" s="48">
        <f t="shared" ref="G66:P66" si="19">+G67+G68+G69+G70+G79+G78+G77</f>
        <v>0</v>
      </c>
      <c r="H66" s="48">
        <f t="shared" si="19"/>
        <v>0</v>
      </c>
      <c r="I66" s="48">
        <f t="shared" si="19"/>
        <v>0</v>
      </c>
      <c r="J66" s="48">
        <f t="shared" si="19"/>
        <v>0</v>
      </c>
      <c r="K66" s="48">
        <f t="shared" si="19"/>
        <v>0</v>
      </c>
      <c r="L66" s="48">
        <f t="shared" si="19"/>
        <v>0</v>
      </c>
      <c r="M66" s="48">
        <f t="shared" ref="M66" si="20">M67+M69+M70</f>
        <v>4384959</v>
      </c>
      <c r="N66" s="48">
        <f t="shared" si="19"/>
        <v>0</v>
      </c>
      <c r="O66" s="48">
        <f t="shared" si="19"/>
        <v>0</v>
      </c>
      <c r="P66" s="48">
        <f t="shared" si="19"/>
        <v>0</v>
      </c>
    </row>
    <row r="67" spans="1:16" ht="33" customHeight="1" x14ac:dyDescent="0.25">
      <c r="A67" s="21" t="s">
        <v>105</v>
      </c>
      <c r="B67" s="2" t="s">
        <v>104</v>
      </c>
      <c r="C67" s="18">
        <v>241</v>
      </c>
      <c r="D67" s="19"/>
      <c r="E67" s="15">
        <f>SUM(F67:P67)</f>
        <v>0</v>
      </c>
      <c r="F67" s="201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ht="14.25" hidden="1" customHeight="1" x14ac:dyDescent="0.25">
      <c r="A68" s="21"/>
      <c r="B68" s="2"/>
      <c r="C68" s="18"/>
      <c r="D68" s="19"/>
      <c r="E68" s="15">
        <f>SUM(F68:P68)</f>
        <v>0</v>
      </c>
      <c r="F68" s="201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33" customHeight="1" x14ac:dyDescent="0.25">
      <c r="A69" s="37" t="s">
        <v>107</v>
      </c>
      <c r="B69" s="32" t="s">
        <v>106</v>
      </c>
      <c r="C69" s="34">
        <v>243</v>
      </c>
      <c r="D69" s="214"/>
      <c r="E69" s="29">
        <f>SUM(F69:P69)</f>
        <v>0</v>
      </c>
      <c r="F69" s="203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s="127" customFormat="1" x14ac:dyDescent="0.25">
      <c r="A70" s="104" t="s">
        <v>108</v>
      </c>
      <c r="B70" s="41" t="s">
        <v>109</v>
      </c>
      <c r="C70" s="46">
        <v>244</v>
      </c>
      <c r="D70" s="47"/>
      <c r="E70" s="48">
        <f>SUM(F70:P70)</f>
        <v>4384959</v>
      </c>
      <c r="F70" s="202">
        <f>F71</f>
        <v>0</v>
      </c>
      <c r="G70" s="48">
        <f>G71</f>
        <v>0</v>
      </c>
      <c r="H70" s="48">
        <f>H71</f>
        <v>0</v>
      </c>
      <c r="I70" s="48">
        <f t="shared" ref="I70:K70" si="21">I71</f>
        <v>0</v>
      </c>
      <c r="J70" s="48">
        <f>J71</f>
        <v>0</v>
      </c>
      <c r="K70" s="48">
        <f t="shared" si="21"/>
        <v>0</v>
      </c>
      <c r="L70" s="48">
        <f>L71</f>
        <v>0</v>
      </c>
      <c r="M70" s="48">
        <f>M71</f>
        <v>4384959</v>
      </c>
      <c r="N70" s="48">
        <f t="shared" ref="N70:P70" si="22">N71</f>
        <v>0</v>
      </c>
      <c r="O70" s="48">
        <f t="shared" si="22"/>
        <v>0</v>
      </c>
      <c r="P70" s="48">
        <f t="shared" si="22"/>
        <v>0</v>
      </c>
    </row>
    <row r="71" spans="1:16" s="31" customFormat="1" ht="36.75" customHeight="1" x14ac:dyDescent="0.25">
      <c r="A71" s="210" t="s">
        <v>130</v>
      </c>
      <c r="B71" s="32" t="s">
        <v>131</v>
      </c>
      <c r="C71" s="34">
        <v>244</v>
      </c>
      <c r="D71" s="214"/>
      <c r="E71" s="29">
        <f>F71+G71+H71+I71+J71+L71+M71+N71+O71+P71</f>
        <v>4384959</v>
      </c>
      <c r="F71" s="203">
        <f>+F73+F74+F75</f>
        <v>0</v>
      </c>
      <c r="G71" s="35">
        <f t="shared" ref="G71:P71" si="23">+G73+G74+G75</f>
        <v>0</v>
      </c>
      <c r="H71" s="35">
        <f t="shared" si="23"/>
        <v>0</v>
      </c>
      <c r="I71" s="35">
        <f t="shared" si="23"/>
        <v>0</v>
      </c>
      <c r="J71" s="35">
        <f t="shared" si="23"/>
        <v>0</v>
      </c>
      <c r="K71" s="35">
        <f t="shared" si="23"/>
        <v>0</v>
      </c>
      <c r="L71" s="35">
        <f t="shared" si="23"/>
        <v>0</v>
      </c>
      <c r="M71" s="35">
        <f t="shared" si="23"/>
        <v>4384959</v>
      </c>
      <c r="N71" s="35">
        <f t="shared" si="23"/>
        <v>0</v>
      </c>
      <c r="O71" s="35">
        <f t="shared" si="23"/>
        <v>0</v>
      </c>
      <c r="P71" s="35">
        <f t="shared" si="23"/>
        <v>0</v>
      </c>
    </row>
    <row r="72" spans="1:16" x14ac:dyDescent="0.25">
      <c r="A72" s="238" t="s">
        <v>124</v>
      </c>
      <c r="B72" s="2"/>
      <c r="C72" s="18"/>
      <c r="D72" s="19"/>
      <c r="E72" s="15">
        <f t="shared" ref="E72:E86" si="24">SUM(F72:P72)</f>
        <v>0</v>
      </c>
      <c r="F72" s="201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s="31" customFormat="1" x14ac:dyDescent="0.25">
      <c r="A73" s="210" t="s">
        <v>126</v>
      </c>
      <c r="B73" s="32" t="s">
        <v>132</v>
      </c>
      <c r="C73" s="34">
        <v>244</v>
      </c>
      <c r="D73" s="214"/>
      <c r="E73" s="29">
        <f t="shared" si="24"/>
        <v>50000</v>
      </c>
      <c r="F73" s="203"/>
      <c r="G73" s="35"/>
      <c r="H73" s="35"/>
      <c r="I73" s="35"/>
      <c r="J73" s="35"/>
      <c r="K73" s="35"/>
      <c r="L73" s="35"/>
      <c r="M73" s="35">
        <f>50000</f>
        <v>50000</v>
      </c>
      <c r="N73" s="35"/>
      <c r="O73" s="35"/>
      <c r="P73" s="35"/>
    </row>
    <row r="74" spans="1:16" x14ac:dyDescent="0.25">
      <c r="A74" s="238" t="s">
        <v>127</v>
      </c>
      <c r="B74" s="2" t="s">
        <v>133</v>
      </c>
      <c r="C74" s="18">
        <v>244</v>
      </c>
      <c r="D74" s="19"/>
      <c r="E74" s="15">
        <f t="shared" si="24"/>
        <v>0</v>
      </c>
      <c r="F74" s="201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s="31" customFormat="1" x14ac:dyDescent="0.25">
      <c r="A75" s="210" t="s">
        <v>128</v>
      </c>
      <c r="B75" s="32" t="s">
        <v>134</v>
      </c>
      <c r="C75" s="34">
        <v>244</v>
      </c>
      <c r="D75" s="214"/>
      <c r="E75" s="29">
        <f t="shared" si="24"/>
        <v>4334959</v>
      </c>
      <c r="F75" s="203"/>
      <c r="G75" s="35"/>
      <c r="H75" s="35"/>
      <c r="I75" s="35"/>
      <c r="J75" s="35"/>
      <c r="K75" s="35"/>
      <c r="L75" s="35"/>
      <c r="M75" s="35">
        <f>3946463+388496</f>
        <v>4334959</v>
      </c>
      <c r="N75" s="35"/>
      <c r="O75" s="35"/>
      <c r="P75" s="35"/>
    </row>
    <row r="76" spans="1:16" s="60" customFormat="1" x14ac:dyDescent="0.25">
      <c r="A76" s="236" t="s">
        <v>129</v>
      </c>
      <c r="B76" s="40"/>
      <c r="C76" s="56"/>
      <c r="D76" s="57"/>
      <c r="E76" s="58">
        <f t="shared" si="24"/>
        <v>3946463</v>
      </c>
      <c r="F76" s="205"/>
      <c r="G76" s="59"/>
      <c r="H76" s="59"/>
      <c r="I76" s="59"/>
      <c r="J76" s="59"/>
      <c r="K76" s="59"/>
      <c r="L76" s="59"/>
      <c r="M76" s="59">
        <f>3946463</f>
        <v>3946463</v>
      </c>
      <c r="N76" s="59"/>
      <c r="O76" s="59"/>
      <c r="P76" s="59"/>
    </row>
    <row r="77" spans="1:16" s="197" customFormat="1" ht="33" customHeight="1" x14ac:dyDescent="0.25">
      <c r="A77" s="210" t="s">
        <v>272</v>
      </c>
      <c r="B77" s="161" t="s">
        <v>125</v>
      </c>
      <c r="C77" s="216">
        <v>246</v>
      </c>
      <c r="D77" s="214"/>
      <c r="E77" s="15">
        <f t="shared" si="24"/>
        <v>0</v>
      </c>
      <c r="F77" s="203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ht="15.75" customHeight="1" x14ac:dyDescent="0.25">
      <c r="A78" s="239" t="s">
        <v>248</v>
      </c>
      <c r="B78" s="206" t="s">
        <v>250</v>
      </c>
      <c r="C78" s="101">
        <v>247</v>
      </c>
      <c r="D78" s="47"/>
      <c r="E78" s="48">
        <f t="shared" si="24"/>
        <v>0</v>
      </c>
      <c r="F78" s="204"/>
      <c r="G78" s="49"/>
      <c r="H78" s="49"/>
      <c r="I78" s="48"/>
      <c r="J78" s="207"/>
      <c r="K78" s="207"/>
      <c r="L78" s="207"/>
      <c r="M78" s="207"/>
      <c r="N78" s="207"/>
      <c r="O78" s="207"/>
      <c r="P78" s="207"/>
    </row>
    <row r="79" spans="1:16" ht="33" customHeight="1" x14ac:dyDescent="0.25">
      <c r="A79" s="17" t="s">
        <v>123</v>
      </c>
      <c r="B79" s="161" t="s">
        <v>251</v>
      </c>
      <c r="C79" s="18">
        <v>400</v>
      </c>
      <c r="D79" s="19"/>
      <c r="E79" s="15">
        <f>SUM(F79:P79)</f>
        <v>0</v>
      </c>
      <c r="F79" s="201">
        <f>F80+F81</f>
        <v>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3" customHeight="1" x14ac:dyDescent="0.25">
      <c r="A80" s="21" t="s">
        <v>110</v>
      </c>
      <c r="B80" s="161" t="s">
        <v>252</v>
      </c>
      <c r="C80" s="18">
        <v>406</v>
      </c>
      <c r="D80" s="19"/>
      <c r="E80" s="15">
        <f t="shared" si="24"/>
        <v>0</v>
      </c>
      <c r="F80" s="201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ht="30" x14ac:dyDescent="0.25">
      <c r="A81" s="21" t="s">
        <v>111</v>
      </c>
      <c r="B81" s="161" t="s">
        <v>253</v>
      </c>
      <c r="C81" s="18">
        <v>407</v>
      </c>
      <c r="D81" s="19"/>
      <c r="E81" s="15">
        <f t="shared" si="24"/>
        <v>0</v>
      </c>
      <c r="F81" s="201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5">
      <c r="A82" s="21" t="s">
        <v>286</v>
      </c>
      <c r="B82" s="161" t="s">
        <v>287</v>
      </c>
      <c r="C82" s="18">
        <v>880</v>
      </c>
      <c r="D82" s="19"/>
      <c r="E82" s="15"/>
      <c r="F82" s="201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5">
      <c r="A83" s="13" t="s">
        <v>112</v>
      </c>
      <c r="B83" s="4" t="s">
        <v>113</v>
      </c>
      <c r="C83" s="14">
        <v>100</v>
      </c>
      <c r="D83" s="215"/>
      <c r="E83" s="15">
        <f t="shared" si="24"/>
        <v>0</v>
      </c>
      <c r="F83" s="199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x14ac:dyDescent="0.25">
      <c r="A84" s="21" t="s">
        <v>215</v>
      </c>
      <c r="B84" s="2" t="s">
        <v>114</v>
      </c>
      <c r="C84" s="18"/>
      <c r="D84" s="19"/>
      <c r="E84" s="15">
        <f t="shared" si="24"/>
        <v>0</v>
      </c>
      <c r="F84" s="201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x14ac:dyDescent="0.25">
      <c r="A85" s="21" t="s">
        <v>116</v>
      </c>
      <c r="B85" s="2" t="s">
        <v>117</v>
      </c>
      <c r="C85" s="18"/>
      <c r="D85" s="19"/>
      <c r="E85" s="15">
        <f t="shared" si="24"/>
        <v>0</v>
      </c>
      <c r="F85" s="201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x14ac:dyDescent="0.25">
      <c r="A86" s="21" t="s">
        <v>119</v>
      </c>
      <c r="B86" s="2" t="s">
        <v>118</v>
      </c>
      <c r="C86" s="18"/>
      <c r="D86" s="19"/>
      <c r="E86" s="15">
        <f t="shared" si="24"/>
        <v>0</v>
      </c>
      <c r="F86" s="201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5">
      <c r="A87" s="13" t="s">
        <v>120</v>
      </c>
      <c r="B87" s="4" t="s">
        <v>121</v>
      </c>
      <c r="C87" s="14" t="s">
        <v>21</v>
      </c>
      <c r="D87" s="215"/>
      <c r="E87" s="15"/>
      <c r="F87" s="199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5">
      <c r="A88" s="21" t="s">
        <v>214</v>
      </c>
      <c r="B88" s="2" t="s">
        <v>122</v>
      </c>
      <c r="C88" s="18">
        <v>610</v>
      </c>
      <c r="D88" s="19"/>
      <c r="E88" s="20">
        <f>SUM(F88:P88)</f>
        <v>0</v>
      </c>
      <c r="F88" s="201"/>
      <c r="G88" s="20"/>
      <c r="H88" s="20"/>
      <c r="I88" s="20"/>
      <c r="J88" s="20"/>
      <c r="K88" s="20"/>
      <c r="L88" s="20"/>
      <c r="M88" s="20"/>
      <c r="N88" s="20"/>
      <c r="O88" s="20"/>
      <c r="P88" s="20"/>
    </row>
  </sheetData>
  <mergeCells count="18">
    <mergeCell ref="G3:G4"/>
    <mergeCell ref="H3:H4"/>
    <mergeCell ref="M3:M4"/>
    <mergeCell ref="C2:C4"/>
    <mergeCell ref="B2:B4"/>
    <mergeCell ref="A2:A4"/>
    <mergeCell ref="A1:P1"/>
    <mergeCell ref="D2:D4"/>
    <mergeCell ref="E2:E4"/>
    <mergeCell ref="F2:F4"/>
    <mergeCell ref="G2:K2"/>
    <mergeCell ref="L2:L4"/>
    <mergeCell ref="M2:P2"/>
    <mergeCell ref="I3:J3"/>
    <mergeCell ref="K3:K4"/>
    <mergeCell ref="N3:N4"/>
    <mergeCell ref="O3:O4"/>
    <mergeCell ref="P3:P4"/>
  </mergeCells>
  <pageMargins left="0.19685039370078741" right="0.15748031496062992" top="0.27559055118110237" bottom="0.31496062992125984" header="0.31496062992125984" footer="0.15748031496062992"/>
  <pageSetup paperSize="9" scale="4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view="pageBreakPreview" topLeftCell="A56" zoomScale="60" zoomScaleNormal="55" workbookViewId="0">
      <selection activeCell="F74" sqref="F74:F77"/>
    </sheetView>
  </sheetViews>
  <sheetFormatPr defaultColWidth="9.140625" defaultRowHeight="15" x14ac:dyDescent="0.25"/>
  <cols>
    <col min="1" max="1" width="75.42578125" style="23" customWidth="1"/>
    <col min="2" max="2" width="10.85546875" style="3" customWidth="1"/>
    <col min="3" max="3" width="14.5703125" style="24" customWidth="1"/>
    <col min="4" max="4" width="9.42578125" style="124" customWidth="1"/>
    <col min="5" max="5" width="19.140625" style="25" customWidth="1"/>
    <col min="6" max="6" width="19" style="25" customWidth="1"/>
    <col min="7" max="7" width="25.140625" style="25" customWidth="1"/>
    <col min="8" max="8" width="22.5703125" style="25" customWidth="1"/>
    <col min="9" max="10" width="19.140625" style="25" customWidth="1"/>
    <col min="11" max="11" width="14.7109375" style="25" customWidth="1"/>
    <col min="12" max="12" width="11.140625" style="25" customWidth="1"/>
    <col min="13" max="13" width="19.28515625" style="25" customWidth="1"/>
    <col min="14" max="14" width="13.85546875" style="25" customWidth="1"/>
    <col min="15" max="15" width="12" style="25" customWidth="1"/>
    <col min="16" max="16" width="11.140625" style="25" customWidth="1"/>
    <col min="17" max="16384" width="9.140625" style="268"/>
  </cols>
  <sheetData>
    <row r="1" spans="1:16" ht="31.9" customHeight="1" x14ac:dyDescent="0.25">
      <c r="A1" s="337" t="s">
        <v>295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6" s="269" customFormat="1" ht="45" customHeight="1" x14ac:dyDescent="0.25">
      <c r="A2" s="338" t="s">
        <v>12</v>
      </c>
      <c r="B2" s="339" t="s">
        <v>13</v>
      </c>
      <c r="C2" s="338" t="s">
        <v>14</v>
      </c>
      <c r="D2" s="338" t="s">
        <v>15</v>
      </c>
      <c r="E2" s="342" t="s">
        <v>194</v>
      </c>
      <c r="F2" s="341" t="s">
        <v>166</v>
      </c>
      <c r="G2" s="341" t="s">
        <v>168</v>
      </c>
      <c r="H2" s="341"/>
      <c r="I2" s="341"/>
      <c r="J2" s="341"/>
      <c r="K2" s="341"/>
      <c r="L2" s="342" t="s">
        <v>169</v>
      </c>
      <c r="M2" s="341" t="s">
        <v>197</v>
      </c>
      <c r="N2" s="341"/>
      <c r="O2" s="341"/>
      <c r="P2" s="341"/>
    </row>
    <row r="3" spans="1:16" s="269" customFormat="1" ht="88.5" customHeight="1" x14ac:dyDescent="0.25">
      <c r="A3" s="338"/>
      <c r="B3" s="339"/>
      <c r="C3" s="338"/>
      <c r="D3" s="338"/>
      <c r="E3" s="342"/>
      <c r="F3" s="341"/>
      <c r="G3" s="341" t="s">
        <v>207</v>
      </c>
      <c r="H3" s="341" t="s">
        <v>208</v>
      </c>
      <c r="I3" s="341" t="s">
        <v>275</v>
      </c>
      <c r="J3" s="341"/>
      <c r="K3" s="341" t="s">
        <v>246</v>
      </c>
      <c r="L3" s="342"/>
      <c r="M3" s="343" t="s">
        <v>202</v>
      </c>
      <c r="N3" s="343" t="s">
        <v>172</v>
      </c>
      <c r="O3" s="343" t="s">
        <v>203</v>
      </c>
      <c r="P3" s="343" t="s">
        <v>204</v>
      </c>
    </row>
    <row r="4" spans="1:16" s="269" customFormat="1" ht="176.25" customHeight="1" x14ac:dyDescent="0.25">
      <c r="A4" s="338"/>
      <c r="B4" s="339"/>
      <c r="C4" s="338"/>
      <c r="D4" s="338"/>
      <c r="E4" s="342"/>
      <c r="F4" s="341"/>
      <c r="G4" s="341"/>
      <c r="H4" s="341"/>
      <c r="I4" s="275" t="s">
        <v>273</v>
      </c>
      <c r="J4" s="275" t="s">
        <v>274</v>
      </c>
      <c r="K4" s="341"/>
      <c r="L4" s="342"/>
      <c r="M4" s="343"/>
      <c r="N4" s="343"/>
      <c r="O4" s="343"/>
      <c r="P4" s="343"/>
    </row>
    <row r="5" spans="1:16" s="309" customFormat="1" ht="12.75" x14ac:dyDescent="0.2">
      <c r="A5" s="306">
        <v>1</v>
      </c>
      <c r="B5" s="307" t="s">
        <v>243</v>
      </c>
      <c r="C5" s="308">
        <v>3</v>
      </c>
      <c r="D5" s="308">
        <v>4</v>
      </c>
      <c r="E5" s="308">
        <v>5</v>
      </c>
      <c r="F5" s="308">
        <v>6</v>
      </c>
      <c r="G5" s="308">
        <v>7</v>
      </c>
      <c r="H5" s="308">
        <v>8</v>
      </c>
      <c r="I5" s="308">
        <v>9</v>
      </c>
      <c r="J5" s="308">
        <v>10</v>
      </c>
      <c r="K5" s="308">
        <v>11</v>
      </c>
      <c r="L5" s="308">
        <v>12</v>
      </c>
      <c r="M5" s="308">
        <v>13</v>
      </c>
      <c r="N5" s="308">
        <v>14</v>
      </c>
      <c r="O5" s="308">
        <v>15</v>
      </c>
      <c r="P5" s="308">
        <v>16</v>
      </c>
    </row>
    <row r="6" spans="1:16" x14ac:dyDescent="0.25">
      <c r="A6" s="38" t="s">
        <v>19</v>
      </c>
      <c r="B6" s="27" t="s">
        <v>20</v>
      </c>
      <c r="C6" s="28" t="s">
        <v>21</v>
      </c>
      <c r="D6" s="28" t="s">
        <v>21</v>
      </c>
      <c r="E6" s="29">
        <f>SUM(F6:P6)</f>
        <v>0</v>
      </c>
      <c r="F6" s="208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5">
      <c r="A7" s="13" t="s">
        <v>22</v>
      </c>
      <c r="B7" s="4" t="s">
        <v>23</v>
      </c>
      <c r="C7" s="14" t="s">
        <v>21</v>
      </c>
      <c r="D7" s="14" t="s">
        <v>21</v>
      </c>
      <c r="E7" s="15">
        <f t="shared" ref="E7:P7" si="0">+E6+E8-E32</f>
        <v>0</v>
      </c>
      <c r="F7" s="199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</row>
    <row r="8" spans="1:16" s="154" customFormat="1" ht="22.5" customHeight="1" x14ac:dyDescent="0.25">
      <c r="A8" s="270" t="s">
        <v>24</v>
      </c>
      <c r="B8" s="150" t="s">
        <v>30</v>
      </c>
      <c r="C8" s="151"/>
      <c r="D8" s="152" t="s">
        <v>21</v>
      </c>
      <c r="E8" s="153">
        <f>+E9+E11+E15+E18+E20+E27</f>
        <v>4384959</v>
      </c>
      <c r="F8" s="200">
        <f>+F9+F11+F15+F18+F19+F27</f>
        <v>0</v>
      </c>
      <c r="G8" s="153">
        <f>+G9+G11+G15+G18+G20+G27</f>
        <v>0</v>
      </c>
      <c r="H8" s="153">
        <f t="shared" ref="H8:P8" si="1">+H9+H11+H15+H18+H20+H27</f>
        <v>0</v>
      </c>
      <c r="I8" s="153">
        <f t="shared" si="1"/>
        <v>0</v>
      </c>
      <c r="J8" s="153">
        <f t="shared" si="1"/>
        <v>0</v>
      </c>
      <c r="K8" s="153">
        <f t="shared" si="1"/>
        <v>0</v>
      </c>
      <c r="L8" s="153">
        <f t="shared" si="1"/>
        <v>0</v>
      </c>
      <c r="M8" s="153">
        <f t="shared" si="1"/>
        <v>4384959</v>
      </c>
      <c r="N8" s="153">
        <f t="shared" si="1"/>
        <v>0</v>
      </c>
      <c r="O8" s="153">
        <f t="shared" si="1"/>
        <v>0</v>
      </c>
      <c r="P8" s="153">
        <f t="shared" si="1"/>
        <v>0</v>
      </c>
    </row>
    <row r="9" spans="1:16" ht="32.25" customHeight="1" x14ac:dyDescent="0.25">
      <c r="A9" s="17" t="s">
        <v>247</v>
      </c>
      <c r="B9" s="2" t="s">
        <v>32</v>
      </c>
      <c r="C9" s="18">
        <v>120</v>
      </c>
      <c r="D9" s="213"/>
      <c r="E9" s="15"/>
      <c r="F9" s="201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7" t="s">
        <v>25</v>
      </c>
      <c r="B10" s="2" t="s">
        <v>33</v>
      </c>
      <c r="C10" s="18"/>
      <c r="D10" s="19"/>
      <c r="E10" s="15"/>
      <c r="F10" s="201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s="98" customFormat="1" ht="28.5" x14ac:dyDescent="0.25">
      <c r="A11" s="97" t="s">
        <v>26</v>
      </c>
      <c r="B11" s="41" t="s">
        <v>34</v>
      </c>
      <c r="C11" s="46">
        <v>130</v>
      </c>
      <c r="D11" s="128"/>
      <c r="E11" s="48">
        <f>+E12+E13+E14</f>
        <v>4384959</v>
      </c>
      <c r="F11" s="202">
        <f>+F12+F13+F14+F26</f>
        <v>0</v>
      </c>
      <c r="G11" s="48">
        <f t="shared" ref="G11:L11" si="2">+G12+G13</f>
        <v>0</v>
      </c>
      <c r="H11" s="48">
        <f t="shared" si="2"/>
        <v>0</v>
      </c>
      <c r="I11" s="48">
        <f t="shared" si="2"/>
        <v>0</v>
      </c>
      <c r="J11" s="48">
        <f t="shared" si="2"/>
        <v>0</v>
      </c>
      <c r="K11" s="48">
        <f t="shared" si="2"/>
        <v>0</v>
      </c>
      <c r="L11" s="48">
        <f t="shared" si="2"/>
        <v>0</v>
      </c>
      <c r="M11" s="48">
        <f>+M12+M13+M14</f>
        <v>4384959</v>
      </c>
      <c r="N11" s="48">
        <f t="shared" ref="N11:P11" si="3">+N12+N13+N14</f>
        <v>0</v>
      </c>
      <c r="O11" s="48">
        <f t="shared" si="3"/>
        <v>0</v>
      </c>
      <c r="P11" s="48">
        <f t="shared" si="3"/>
        <v>0</v>
      </c>
    </row>
    <row r="12" spans="1:16" s="31" customFormat="1" ht="64.5" customHeight="1" x14ac:dyDescent="0.25">
      <c r="A12" s="37" t="s">
        <v>209</v>
      </c>
      <c r="B12" s="32" t="s">
        <v>36</v>
      </c>
      <c r="C12" s="34">
        <v>130</v>
      </c>
      <c r="D12" s="213"/>
      <c r="E12" s="29">
        <f>F12</f>
        <v>0</v>
      </c>
      <c r="F12" s="203">
        <f>F32-F6</f>
        <v>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45" x14ac:dyDescent="0.25">
      <c r="A13" s="21" t="s">
        <v>27</v>
      </c>
      <c r="B13" s="2" t="s">
        <v>37</v>
      </c>
      <c r="C13" s="18">
        <v>130</v>
      </c>
      <c r="D13" s="35"/>
      <c r="E13" s="15"/>
      <c r="F13" s="201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31" customFormat="1" ht="19.899999999999999" customHeight="1" x14ac:dyDescent="0.25">
      <c r="A14" s="37" t="s">
        <v>205</v>
      </c>
      <c r="B14" s="32" t="s">
        <v>201</v>
      </c>
      <c r="C14" s="34">
        <v>130</v>
      </c>
      <c r="D14" s="19"/>
      <c r="E14" s="29">
        <f>M14+N14+O14+P14</f>
        <v>4384959</v>
      </c>
      <c r="F14" s="203"/>
      <c r="G14" s="35"/>
      <c r="H14" s="35"/>
      <c r="I14" s="35"/>
      <c r="J14" s="35"/>
      <c r="K14" s="35"/>
      <c r="L14" s="35"/>
      <c r="M14" s="35">
        <f>M32-M6</f>
        <v>4384959</v>
      </c>
      <c r="N14" s="35">
        <f t="shared" ref="N14:P14" si="4">N32</f>
        <v>0</v>
      </c>
      <c r="O14" s="35">
        <f t="shared" si="4"/>
        <v>0</v>
      </c>
      <c r="P14" s="35">
        <f t="shared" si="4"/>
        <v>0</v>
      </c>
    </row>
    <row r="15" spans="1:16" ht="18.75" customHeight="1" x14ac:dyDescent="0.25">
      <c r="A15" s="38" t="s">
        <v>28</v>
      </c>
      <c r="B15" s="27" t="s">
        <v>38</v>
      </c>
      <c r="C15" s="28">
        <v>140</v>
      </c>
      <c r="D15" s="214"/>
      <c r="E15" s="15">
        <f>+E16+E17</f>
        <v>0</v>
      </c>
      <c r="F15" s="199">
        <f>+F16+F17</f>
        <v>0</v>
      </c>
      <c r="G15" s="15">
        <f t="shared" ref="G15:P15" si="5">+G16+G17</f>
        <v>0</v>
      </c>
      <c r="H15" s="15">
        <f t="shared" si="5"/>
        <v>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>
        <f t="shared" si="5"/>
        <v>0</v>
      </c>
      <c r="M15" s="15">
        <f t="shared" si="5"/>
        <v>0</v>
      </c>
      <c r="N15" s="15">
        <f t="shared" si="5"/>
        <v>0</v>
      </c>
      <c r="O15" s="15">
        <f t="shared" si="5"/>
        <v>0</v>
      </c>
      <c r="P15" s="15">
        <f t="shared" si="5"/>
        <v>0</v>
      </c>
    </row>
    <row r="16" spans="1:16" x14ac:dyDescent="0.25">
      <c r="A16" s="21" t="s">
        <v>25</v>
      </c>
      <c r="B16" s="2" t="s">
        <v>39</v>
      </c>
      <c r="C16" s="18">
        <v>140</v>
      </c>
      <c r="D16" s="215"/>
      <c r="E16" s="15"/>
      <c r="F16" s="201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4.45" hidden="1" customHeight="1" x14ac:dyDescent="0.25">
      <c r="A17" s="17"/>
      <c r="B17" s="2"/>
      <c r="C17" s="18"/>
      <c r="D17" s="19"/>
      <c r="E17" s="15"/>
      <c r="F17" s="201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4.45" hidden="1" customHeight="1" x14ac:dyDescent="0.25">
      <c r="A18" s="17"/>
      <c r="B18" s="2"/>
      <c r="C18" s="18"/>
      <c r="D18" s="215"/>
      <c r="E18" s="15"/>
      <c r="F18" s="199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4.45" hidden="1" customHeight="1" x14ac:dyDescent="0.25">
      <c r="A19" s="17"/>
      <c r="B19" s="2"/>
      <c r="C19" s="18"/>
      <c r="D19" s="19"/>
      <c r="E19" s="15"/>
      <c r="F19" s="201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s="98" customFormat="1" x14ac:dyDescent="0.25">
      <c r="A20" s="105" t="s">
        <v>29</v>
      </c>
      <c r="B20" s="41" t="s">
        <v>40</v>
      </c>
      <c r="C20" s="46">
        <v>150</v>
      </c>
      <c r="D20" s="47"/>
      <c r="E20" s="48">
        <f>+E21+E25+E26</f>
        <v>0</v>
      </c>
      <c r="F20" s="202">
        <f t="shared" ref="F20" si="6">+F21+F25+F26</f>
        <v>0</v>
      </c>
      <c r="G20" s="48">
        <f t="shared" ref="G20:P20" si="7">+G21+G25+G26</f>
        <v>0</v>
      </c>
      <c r="H20" s="48">
        <f t="shared" si="7"/>
        <v>0</v>
      </c>
      <c r="I20" s="48">
        <f t="shared" si="7"/>
        <v>0</v>
      </c>
      <c r="J20" s="48">
        <f t="shared" si="7"/>
        <v>0</v>
      </c>
      <c r="K20" s="48">
        <f t="shared" si="7"/>
        <v>0</v>
      </c>
      <c r="L20" s="48">
        <f t="shared" si="7"/>
        <v>0</v>
      </c>
      <c r="M20" s="48">
        <f t="shared" si="7"/>
        <v>0</v>
      </c>
      <c r="N20" s="48">
        <f t="shared" si="7"/>
        <v>0</v>
      </c>
      <c r="O20" s="48">
        <f t="shared" si="7"/>
        <v>0</v>
      </c>
      <c r="P20" s="48">
        <f t="shared" si="7"/>
        <v>0</v>
      </c>
    </row>
    <row r="21" spans="1:16" s="98" customFormat="1" ht="29.25" customHeight="1" x14ac:dyDescent="0.25">
      <c r="A21" s="99" t="s">
        <v>49</v>
      </c>
      <c r="B21" s="100" t="s">
        <v>219</v>
      </c>
      <c r="C21" s="101">
        <v>150</v>
      </c>
      <c r="D21" s="102"/>
      <c r="E21" s="48">
        <f>G21+H21+I21+J21+K21</f>
        <v>0</v>
      </c>
      <c r="F21" s="204">
        <f>+F22+F23+F24</f>
        <v>0</v>
      </c>
      <c r="G21" s="103">
        <f>G32</f>
        <v>0</v>
      </c>
      <c r="H21" s="103">
        <f t="shared" ref="H21:K21" si="8">H32</f>
        <v>0</v>
      </c>
      <c r="I21" s="103">
        <f t="shared" si="8"/>
        <v>0</v>
      </c>
      <c r="J21" s="103">
        <f t="shared" si="8"/>
        <v>0</v>
      </c>
      <c r="K21" s="103">
        <f t="shared" si="8"/>
        <v>0</v>
      </c>
      <c r="L21" s="103">
        <f t="shared" ref="L21:P21" si="9">+L22+L23+L24</f>
        <v>0</v>
      </c>
      <c r="M21" s="103">
        <f t="shared" si="9"/>
        <v>0</v>
      </c>
      <c r="N21" s="103">
        <f t="shared" si="9"/>
        <v>0</v>
      </c>
      <c r="O21" s="103">
        <f t="shared" si="9"/>
        <v>0</v>
      </c>
      <c r="P21" s="103">
        <f t="shared" si="9"/>
        <v>0</v>
      </c>
    </row>
    <row r="22" spans="1:16" s="274" customFormat="1" x14ac:dyDescent="0.25">
      <c r="A22" s="21" t="s">
        <v>43</v>
      </c>
      <c r="B22" s="2" t="s">
        <v>220</v>
      </c>
      <c r="C22" s="18">
        <v>150</v>
      </c>
      <c r="D22" s="19"/>
      <c r="E22" s="15"/>
      <c r="F22" s="201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274" customFormat="1" ht="33" customHeight="1" x14ac:dyDescent="0.25">
      <c r="A23" s="21" t="s">
        <v>221</v>
      </c>
      <c r="B23" s="2" t="s">
        <v>222</v>
      </c>
      <c r="C23" s="18">
        <v>150</v>
      </c>
      <c r="D23" s="19"/>
      <c r="E23" s="15">
        <f>+G23</f>
        <v>0</v>
      </c>
      <c r="F23" s="201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s="274" customFormat="1" x14ac:dyDescent="0.25">
      <c r="A24" s="13" t="s">
        <v>41</v>
      </c>
      <c r="B24" s="4" t="s">
        <v>42</v>
      </c>
      <c r="C24" s="14">
        <v>180</v>
      </c>
      <c r="D24" s="19"/>
      <c r="E24" s="15">
        <f>+H24</f>
        <v>0</v>
      </c>
      <c r="F24" s="201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31" customFormat="1" ht="15" hidden="1" customHeight="1" x14ac:dyDescent="0.25">
      <c r="A25" s="37"/>
      <c r="B25" s="32"/>
      <c r="C25" s="34"/>
      <c r="D25" s="35"/>
      <c r="E25" s="29"/>
      <c r="F25" s="203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s="45" customFormat="1" ht="28.5" x14ac:dyDescent="0.25">
      <c r="A26" s="13" t="s">
        <v>44</v>
      </c>
      <c r="B26" s="4" t="s">
        <v>45</v>
      </c>
      <c r="C26" s="14"/>
      <c r="D26" s="35"/>
      <c r="E26" s="29">
        <f>+L26</f>
        <v>0</v>
      </c>
      <c r="F26" s="203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17" t="s">
        <v>25</v>
      </c>
      <c r="B27" s="2"/>
      <c r="C27" s="18"/>
      <c r="D27" s="215"/>
      <c r="E27" s="15"/>
      <c r="F27" s="199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4.45" hidden="1" customHeight="1" x14ac:dyDescent="0.25">
      <c r="A28" s="17"/>
      <c r="B28" s="2"/>
      <c r="C28" s="18"/>
      <c r="D28" s="19"/>
      <c r="E28" s="15"/>
      <c r="F28" s="201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5">
      <c r="A29" s="17" t="s">
        <v>46</v>
      </c>
      <c r="B29" s="2" t="s">
        <v>47</v>
      </c>
      <c r="C29" s="18" t="s">
        <v>21</v>
      </c>
      <c r="D29" s="19"/>
      <c r="E29" s="15"/>
      <c r="F29" s="201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50.25" customHeight="1" x14ac:dyDescent="0.25">
      <c r="A30" s="36" t="s">
        <v>279</v>
      </c>
      <c r="B30" s="2" t="s">
        <v>48</v>
      </c>
      <c r="C30" s="18">
        <v>510</v>
      </c>
      <c r="D30" s="19"/>
      <c r="E30" s="15"/>
      <c r="F30" s="201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" hidden="1" customHeight="1" x14ac:dyDescent="0.25">
      <c r="A31" s="17"/>
      <c r="B31" s="2"/>
      <c r="C31" s="18"/>
      <c r="D31" s="19"/>
      <c r="E31" s="15"/>
      <c r="F31" s="201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154" customFormat="1" ht="21" customHeight="1" x14ac:dyDescent="0.25">
      <c r="A32" s="270" t="s">
        <v>50</v>
      </c>
      <c r="B32" s="150" t="s">
        <v>53</v>
      </c>
      <c r="C32" s="151" t="s">
        <v>21</v>
      </c>
      <c r="D32" s="155"/>
      <c r="E32" s="153">
        <f>E33+E45+E52+E56+E60+E66+E83</f>
        <v>4384959</v>
      </c>
      <c r="F32" s="200">
        <f>F33+F45+F52+F56+F60+F66+F83</f>
        <v>0</v>
      </c>
      <c r="G32" s="153">
        <f t="shared" ref="G32:P32" si="10">G33+G45+G52+G56+G60+G66+G78+G83</f>
        <v>0</v>
      </c>
      <c r="H32" s="153">
        <f t="shared" si="10"/>
        <v>0</v>
      </c>
      <c r="I32" s="153">
        <f t="shared" si="10"/>
        <v>0</v>
      </c>
      <c r="J32" s="153">
        <f t="shared" si="10"/>
        <v>0</v>
      </c>
      <c r="K32" s="153">
        <f t="shared" si="10"/>
        <v>0</v>
      </c>
      <c r="L32" s="153">
        <f t="shared" si="10"/>
        <v>0</v>
      </c>
      <c r="M32" s="153">
        <f t="shared" ref="M32" si="11">M33+M45+M52+M56+M63+M66</f>
        <v>4384959</v>
      </c>
      <c r="N32" s="153">
        <f t="shared" si="10"/>
        <v>0</v>
      </c>
      <c r="O32" s="153">
        <f t="shared" si="10"/>
        <v>0</v>
      </c>
      <c r="P32" s="153">
        <f t="shared" si="10"/>
        <v>0</v>
      </c>
    </row>
    <row r="33" spans="1:16" s="98" customFormat="1" ht="28.5" x14ac:dyDescent="0.25">
      <c r="A33" s="105" t="s">
        <v>51</v>
      </c>
      <c r="B33" s="41" t="s">
        <v>54</v>
      </c>
      <c r="C33" s="46" t="s">
        <v>21</v>
      </c>
      <c r="D33" s="47"/>
      <c r="E33" s="48">
        <f>+E34+E35+E37+E40+E41+E42</f>
        <v>0</v>
      </c>
      <c r="F33" s="202">
        <f>+F34+F35+F37+F40+F41</f>
        <v>0</v>
      </c>
      <c r="G33" s="48">
        <f t="shared" ref="G33:P33" si="12">+G34+G37+G40+G41</f>
        <v>0</v>
      </c>
      <c r="H33" s="48">
        <f t="shared" si="12"/>
        <v>0</v>
      </c>
      <c r="I33" s="48">
        <f t="shared" si="12"/>
        <v>0</v>
      </c>
      <c r="J33" s="48">
        <f t="shared" si="12"/>
        <v>0</v>
      </c>
      <c r="K33" s="48">
        <f t="shared" si="12"/>
        <v>0</v>
      </c>
      <c r="L33" s="48">
        <f t="shared" si="12"/>
        <v>0</v>
      </c>
      <c r="M33" s="48">
        <f t="shared" si="12"/>
        <v>0</v>
      </c>
      <c r="N33" s="48">
        <f t="shared" si="12"/>
        <v>0</v>
      </c>
      <c r="O33" s="48">
        <f t="shared" si="12"/>
        <v>0</v>
      </c>
      <c r="P33" s="48">
        <f t="shared" si="12"/>
        <v>0</v>
      </c>
    </row>
    <row r="34" spans="1:16" s="31" customFormat="1" ht="33" customHeight="1" x14ac:dyDescent="0.25">
      <c r="A34" s="37" t="s">
        <v>52</v>
      </c>
      <c r="B34" s="32" t="s">
        <v>55</v>
      </c>
      <c r="C34" s="34">
        <v>111</v>
      </c>
      <c r="D34" s="214"/>
      <c r="E34" s="29">
        <f>SUM(F34:P34)</f>
        <v>0</v>
      </c>
      <c r="F34" s="203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 s="31" customFormat="1" x14ac:dyDescent="0.25">
      <c r="A35" s="37" t="s">
        <v>56</v>
      </c>
      <c r="B35" s="32" t="s">
        <v>57</v>
      </c>
      <c r="C35" s="34">
        <v>112</v>
      </c>
      <c r="D35" s="214"/>
      <c r="E35" s="29">
        <f>SUM(F35:P35)</f>
        <v>0</v>
      </c>
      <c r="F35" s="203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33" customHeight="1" x14ac:dyDescent="0.25">
      <c r="A36" s="21" t="s">
        <v>59</v>
      </c>
      <c r="B36" s="2" t="s">
        <v>58</v>
      </c>
      <c r="C36" s="18">
        <v>113</v>
      </c>
      <c r="D36" s="19"/>
      <c r="E36" s="15">
        <f>SUM(F36:P36)</f>
        <v>0</v>
      </c>
      <c r="F36" s="201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127" customFormat="1" ht="42.75" x14ac:dyDescent="0.25">
      <c r="A37" s="104" t="s">
        <v>60</v>
      </c>
      <c r="B37" s="41" t="s">
        <v>61</v>
      </c>
      <c r="C37" s="46">
        <v>119</v>
      </c>
      <c r="D37" s="47"/>
      <c r="E37" s="48">
        <f>+E38+E39</f>
        <v>0</v>
      </c>
      <c r="F37" s="202">
        <f>+F38+F39</f>
        <v>0</v>
      </c>
      <c r="G37" s="48">
        <f t="shared" ref="G37:P37" si="13">+G38+G39</f>
        <v>0</v>
      </c>
      <c r="H37" s="48">
        <f t="shared" si="13"/>
        <v>0</v>
      </c>
      <c r="I37" s="48">
        <f t="shared" si="13"/>
        <v>0</v>
      </c>
      <c r="J37" s="48">
        <f t="shared" si="13"/>
        <v>0</v>
      </c>
      <c r="K37" s="48">
        <f t="shared" si="13"/>
        <v>0</v>
      </c>
      <c r="L37" s="48">
        <f t="shared" si="13"/>
        <v>0</v>
      </c>
      <c r="M37" s="48">
        <f t="shared" si="13"/>
        <v>0</v>
      </c>
      <c r="N37" s="48">
        <f t="shared" si="13"/>
        <v>0</v>
      </c>
      <c r="O37" s="48">
        <f t="shared" si="13"/>
        <v>0</v>
      </c>
      <c r="P37" s="48">
        <f t="shared" si="13"/>
        <v>0</v>
      </c>
    </row>
    <row r="38" spans="1:16" s="31" customFormat="1" ht="36.75" customHeight="1" x14ac:dyDescent="0.25">
      <c r="A38" s="37" t="s">
        <v>63</v>
      </c>
      <c r="B38" s="32" t="s">
        <v>62</v>
      </c>
      <c r="C38" s="34">
        <v>119</v>
      </c>
      <c r="D38" s="214"/>
      <c r="E38" s="29">
        <f t="shared" ref="E38:E44" si="14">SUM(F38:P38)</f>
        <v>0</v>
      </c>
      <c r="F38" s="203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x14ac:dyDescent="0.25">
      <c r="A39" s="21" t="s">
        <v>64</v>
      </c>
      <c r="B39" s="2" t="s">
        <v>66</v>
      </c>
      <c r="C39" s="18">
        <v>119</v>
      </c>
      <c r="D39" s="19"/>
      <c r="E39" s="15">
        <f t="shared" si="14"/>
        <v>0</v>
      </c>
      <c r="F39" s="201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0" x14ac:dyDescent="0.25">
      <c r="A40" s="17" t="s">
        <v>65</v>
      </c>
      <c r="B40" s="2" t="s">
        <v>67</v>
      </c>
      <c r="C40" s="18">
        <v>131</v>
      </c>
      <c r="D40" s="19"/>
      <c r="E40" s="15">
        <f t="shared" si="14"/>
        <v>0</v>
      </c>
      <c r="F40" s="201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274" customFormat="1" ht="33.75" customHeight="1" x14ac:dyDescent="0.25">
      <c r="A41" s="17" t="s">
        <v>223</v>
      </c>
      <c r="B41" s="2" t="s">
        <v>68</v>
      </c>
      <c r="C41" s="18">
        <v>133</v>
      </c>
      <c r="D41" s="19"/>
      <c r="E41" s="15">
        <f t="shared" si="14"/>
        <v>0</v>
      </c>
      <c r="F41" s="201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274" customFormat="1" x14ac:dyDescent="0.25">
      <c r="A42" s="17" t="s">
        <v>224</v>
      </c>
      <c r="B42" s="2" t="s">
        <v>70</v>
      </c>
      <c r="C42" s="18">
        <v>134</v>
      </c>
      <c r="D42" s="19"/>
      <c r="E42" s="15">
        <f t="shared" si="14"/>
        <v>0</v>
      </c>
      <c r="F42" s="201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274" customFormat="1" ht="35.25" customHeight="1" x14ac:dyDescent="0.25">
      <c r="A43" s="17" t="s">
        <v>69</v>
      </c>
      <c r="B43" s="2" t="s">
        <v>225</v>
      </c>
      <c r="C43" s="18">
        <v>139</v>
      </c>
      <c r="D43" s="19"/>
      <c r="E43" s="15">
        <f t="shared" si="14"/>
        <v>0</v>
      </c>
      <c r="F43" s="201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274" customFormat="1" ht="17.25" customHeight="1" x14ac:dyDescent="0.25">
      <c r="A44" s="21" t="s">
        <v>277</v>
      </c>
      <c r="B44" s="2" t="s">
        <v>226</v>
      </c>
      <c r="C44" s="18">
        <v>139</v>
      </c>
      <c r="D44" s="19"/>
      <c r="E44" s="15">
        <f t="shared" si="14"/>
        <v>0</v>
      </c>
      <c r="F44" s="201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274" customFormat="1" x14ac:dyDescent="0.25">
      <c r="A45" s="13" t="s">
        <v>73</v>
      </c>
      <c r="B45" s="4" t="s">
        <v>72</v>
      </c>
      <c r="C45" s="14">
        <v>300</v>
      </c>
      <c r="D45" s="215"/>
      <c r="E45" s="15">
        <f>+E46+E47</f>
        <v>0</v>
      </c>
      <c r="F45" s="199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30" x14ac:dyDescent="0.25">
      <c r="A46" s="21" t="s">
        <v>276</v>
      </c>
      <c r="B46" s="2" t="s">
        <v>75</v>
      </c>
      <c r="C46" s="18">
        <v>320</v>
      </c>
      <c r="D46" s="19"/>
      <c r="E46" s="15">
        <f t="shared" ref="E46:E51" si="15">SUM(F46:P46)</f>
        <v>0</v>
      </c>
      <c r="F46" s="201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30" x14ac:dyDescent="0.25">
      <c r="A47" s="21" t="s">
        <v>278</v>
      </c>
      <c r="B47" s="2" t="s">
        <v>76</v>
      </c>
      <c r="C47" s="18">
        <v>321</v>
      </c>
      <c r="D47" s="19"/>
      <c r="E47" s="15">
        <f t="shared" si="15"/>
        <v>0</v>
      </c>
      <c r="F47" s="201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45" hidden="1" customHeight="1" x14ac:dyDescent="0.25">
      <c r="A48" s="21"/>
      <c r="B48" s="2"/>
      <c r="C48" s="18"/>
      <c r="D48" s="19"/>
      <c r="E48" s="15">
        <f t="shared" si="15"/>
        <v>0</v>
      </c>
      <c r="F48" s="201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36.75" customHeight="1" x14ac:dyDescent="0.25">
      <c r="A49" s="21" t="s">
        <v>77</v>
      </c>
      <c r="B49" s="2" t="s">
        <v>78</v>
      </c>
      <c r="C49" s="18">
        <v>340</v>
      </c>
      <c r="D49" s="19"/>
      <c r="E49" s="15">
        <f t="shared" si="15"/>
        <v>0</v>
      </c>
      <c r="F49" s="201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51.75" customHeight="1" x14ac:dyDescent="0.25">
      <c r="A50" s="21" t="s">
        <v>80</v>
      </c>
      <c r="B50" s="2" t="s">
        <v>79</v>
      </c>
      <c r="C50" s="18">
        <v>350</v>
      </c>
      <c r="D50" s="19"/>
      <c r="E50" s="15">
        <f t="shared" si="15"/>
        <v>0</v>
      </c>
      <c r="F50" s="201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5">
      <c r="A51" s="21" t="s">
        <v>227</v>
      </c>
      <c r="B51" s="2" t="s">
        <v>81</v>
      </c>
      <c r="C51" s="18">
        <v>360</v>
      </c>
      <c r="D51" s="19"/>
      <c r="E51" s="15">
        <f t="shared" si="15"/>
        <v>0</v>
      </c>
      <c r="F51" s="201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s="98" customFormat="1" ht="20.25" customHeight="1" x14ac:dyDescent="0.25">
      <c r="A52" s="105" t="s">
        <v>83</v>
      </c>
      <c r="B52" s="41" t="s">
        <v>82</v>
      </c>
      <c r="C52" s="46">
        <v>850</v>
      </c>
      <c r="D52" s="47"/>
      <c r="E52" s="48">
        <f>+E53+E54+E55</f>
        <v>0</v>
      </c>
      <c r="F52" s="202">
        <f>+F53+F54+F55</f>
        <v>0</v>
      </c>
      <c r="G52" s="48">
        <f t="shared" ref="G52:P52" si="16">+G53+G54+G55</f>
        <v>0</v>
      </c>
      <c r="H52" s="48">
        <f t="shared" si="16"/>
        <v>0</v>
      </c>
      <c r="I52" s="48">
        <f t="shared" si="16"/>
        <v>0</v>
      </c>
      <c r="J52" s="48">
        <f t="shared" si="16"/>
        <v>0</v>
      </c>
      <c r="K52" s="48">
        <f t="shared" si="16"/>
        <v>0</v>
      </c>
      <c r="L52" s="48">
        <f t="shared" si="16"/>
        <v>0</v>
      </c>
      <c r="M52" s="48">
        <f t="shared" si="16"/>
        <v>0</v>
      </c>
      <c r="N52" s="48">
        <f t="shared" si="16"/>
        <v>0</v>
      </c>
      <c r="O52" s="48">
        <f t="shared" si="16"/>
        <v>0</v>
      </c>
      <c r="P52" s="48">
        <f t="shared" si="16"/>
        <v>0</v>
      </c>
    </row>
    <row r="53" spans="1:16" s="31" customFormat="1" ht="32.25" customHeight="1" x14ac:dyDescent="0.25">
      <c r="A53" s="37" t="s">
        <v>84</v>
      </c>
      <c r="B53" s="32" t="s">
        <v>85</v>
      </c>
      <c r="C53" s="34">
        <v>851</v>
      </c>
      <c r="D53" s="214"/>
      <c r="E53" s="29">
        <f>SUM(F53:P53)</f>
        <v>0</v>
      </c>
      <c r="F53" s="203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31" customFormat="1" ht="35.25" customHeight="1" x14ac:dyDescent="0.25">
      <c r="A54" s="37" t="s">
        <v>87</v>
      </c>
      <c r="B54" s="32" t="s">
        <v>86</v>
      </c>
      <c r="C54" s="34">
        <v>852</v>
      </c>
      <c r="D54" s="214"/>
      <c r="E54" s="29">
        <f>SUM(F54:P54)</f>
        <v>0</v>
      </c>
      <c r="F54" s="203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s="31" customFormat="1" x14ac:dyDescent="0.25">
      <c r="A55" s="37" t="s">
        <v>88</v>
      </c>
      <c r="B55" s="32" t="s">
        <v>89</v>
      </c>
      <c r="C55" s="34">
        <v>853</v>
      </c>
      <c r="D55" s="214"/>
      <c r="E55" s="29">
        <f>SUM(F55:P55)</f>
        <v>0</v>
      </c>
      <c r="F55" s="203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s="274" customFormat="1" ht="18.75" customHeight="1" x14ac:dyDescent="0.25">
      <c r="A56" s="13" t="s">
        <v>91</v>
      </c>
      <c r="B56" s="4" t="s">
        <v>90</v>
      </c>
      <c r="C56" s="14" t="s">
        <v>21</v>
      </c>
      <c r="D56" s="215"/>
      <c r="E56" s="15">
        <f>+E57+E58+E59</f>
        <v>0</v>
      </c>
      <c r="F56" s="199">
        <f>+F58+F57+F59</f>
        <v>0</v>
      </c>
      <c r="G56" s="15">
        <f t="shared" ref="G56:P56" si="17">+G58+G57+G59</f>
        <v>0</v>
      </c>
      <c r="H56" s="15">
        <f t="shared" si="17"/>
        <v>0</v>
      </c>
      <c r="I56" s="15">
        <f t="shared" si="17"/>
        <v>0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 t="shared" si="17"/>
        <v>0</v>
      </c>
      <c r="O56" s="15">
        <f t="shared" si="17"/>
        <v>0</v>
      </c>
      <c r="P56" s="15">
        <f t="shared" si="17"/>
        <v>0</v>
      </c>
    </row>
    <row r="57" spans="1:16" s="274" customFormat="1" x14ac:dyDescent="0.25">
      <c r="A57" s="21" t="s">
        <v>228</v>
      </c>
      <c r="B57" s="2" t="s">
        <v>92</v>
      </c>
      <c r="C57" s="216">
        <v>613</v>
      </c>
      <c r="D57" s="19"/>
      <c r="E57" s="15">
        <f>SUM(F57:P57)</f>
        <v>0</v>
      </c>
      <c r="F57" s="201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s="274" customFormat="1" x14ac:dyDescent="0.25">
      <c r="A58" s="21" t="s">
        <v>229</v>
      </c>
      <c r="B58" s="2" t="s">
        <v>93</v>
      </c>
      <c r="C58" s="216">
        <v>623</v>
      </c>
      <c r="D58" s="19"/>
      <c r="E58" s="15">
        <f>SUM(F58:P58)</f>
        <v>0</v>
      </c>
      <c r="F58" s="201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s="274" customFormat="1" ht="35.25" customHeight="1" x14ac:dyDescent="0.25">
      <c r="A59" s="21" t="s">
        <v>230</v>
      </c>
      <c r="B59" s="2" t="s">
        <v>96</v>
      </c>
      <c r="C59" s="216">
        <v>634</v>
      </c>
      <c r="D59" s="19"/>
      <c r="E59" s="15">
        <f>SUM(F59:P59)</f>
        <v>0</v>
      </c>
      <c r="F59" s="201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s="45" customFormat="1" x14ac:dyDescent="0.25">
      <c r="A60" s="21" t="s">
        <v>231</v>
      </c>
      <c r="B60" s="2" t="s">
        <v>232</v>
      </c>
      <c r="C60" s="18">
        <v>810</v>
      </c>
      <c r="D60" s="213"/>
      <c r="E60" s="29">
        <f>F60+G60+H60+L60+M60+N60+O60+P60</f>
        <v>0</v>
      </c>
      <c r="F60" s="208">
        <f t="shared" ref="F60" si="18">+F61+F62</f>
        <v>0</v>
      </c>
      <c r="G60" s="29">
        <f t="shared" ref="G60:P60" si="19">+G61+G62</f>
        <v>0</v>
      </c>
      <c r="H60" s="29">
        <f t="shared" si="19"/>
        <v>0</v>
      </c>
      <c r="I60" s="29">
        <f t="shared" si="19"/>
        <v>0</v>
      </c>
      <c r="J60" s="29">
        <f t="shared" si="19"/>
        <v>0</v>
      </c>
      <c r="K60" s="29">
        <f t="shared" si="19"/>
        <v>0</v>
      </c>
      <c r="L60" s="29">
        <f t="shared" si="19"/>
        <v>0</v>
      </c>
      <c r="M60" s="29">
        <f t="shared" si="19"/>
        <v>0</v>
      </c>
      <c r="N60" s="29">
        <f t="shared" si="19"/>
        <v>0</v>
      </c>
      <c r="O60" s="29">
        <f t="shared" si="19"/>
        <v>0</v>
      </c>
      <c r="P60" s="29">
        <f t="shared" si="19"/>
        <v>0</v>
      </c>
    </row>
    <row r="61" spans="1:16" s="45" customFormat="1" ht="16.5" customHeight="1" x14ac:dyDescent="0.25">
      <c r="A61" s="21" t="s">
        <v>94</v>
      </c>
      <c r="B61" s="2" t="s">
        <v>233</v>
      </c>
      <c r="C61" s="18">
        <v>862</v>
      </c>
      <c r="D61" s="214"/>
      <c r="E61" s="29">
        <f>SUM(F61:P61)</f>
        <v>0</v>
      </c>
      <c r="F61" s="203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1:16" s="45" customFormat="1" ht="35.25" customHeight="1" x14ac:dyDescent="0.25">
      <c r="A62" s="21" t="s">
        <v>95</v>
      </c>
      <c r="B62" s="2" t="s">
        <v>234</v>
      </c>
      <c r="C62" s="18">
        <v>863</v>
      </c>
      <c r="D62" s="214"/>
      <c r="E62" s="29"/>
      <c r="F62" s="203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s="45" customFormat="1" ht="18.75" customHeight="1" x14ac:dyDescent="0.25">
      <c r="A63" s="38" t="s">
        <v>98</v>
      </c>
      <c r="B63" s="27" t="s">
        <v>99</v>
      </c>
      <c r="C63" s="28" t="s">
        <v>21</v>
      </c>
      <c r="D63" s="214"/>
      <c r="E63" s="29"/>
      <c r="F63" s="203"/>
      <c r="G63" s="35"/>
      <c r="H63" s="35"/>
      <c r="I63" s="35"/>
      <c r="J63" s="35"/>
      <c r="K63" s="35"/>
      <c r="L63" s="35"/>
      <c r="M63" s="30">
        <f t="shared" ref="M63" si="20">M64</f>
        <v>0</v>
      </c>
      <c r="N63" s="35"/>
      <c r="O63" s="35"/>
      <c r="P63" s="35"/>
    </row>
    <row r="64" spans="1:16" s="45" customFormat="1" ht="36.75" customHeight="1" x14ac:dyDescent="0.25">
      <c r="A64" s="37" t="s">
        <v>101</v>
      </c>
      <c r="B64" s="32" t="s">
        <v>100</v>
      </c>
      <c r="C64" s="34">
        <v>831</v>
      </c>
      <c r="D64" s="214"/>
      <c r="E64" s="29"/>
      <c r="F64" s="203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s="45" customFormat="1" ht="18.75" customHeight="1" x14ac:dyDescent="0.25">
      <c r="A65" s="237" t="s">
        <v>217</v>
      </c>
      <c r="B65" s="32" t="s">
        <v>218</v>
      </c>
      <c r="C65" s="34">
        <v>244</v>
      </c>
      <c r="D65" s="214"/>
      <c r="E65" s="29"/>
      <c r="F65" s="203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s="98" customFormat="1" ht="17.25" customHeight="1" x14ac:dyDescent="0.25">
      <c r="A66" s="105" t="s">
        <v>103</v>
      </c>
      <c r="B66" s="41" t="s">
        <v>97</v>
      </c>
      <c r="C66" s="46" t="s">
        <v>21</v>
      </c>
      <c r="D66" s="47"/>
      <c r="E66" s="48">
        <f>+E67+E68+E69+E70+E79+E78+E77</f>
        <v>4384959</v>
      </c>
      <c r="F66" s="202">
        <f>+F67+F68+F69+F70+F79+F78+F77</f>
        <v>0</v>
      </c>
      <c r="G66" s="48">
        <f t="shared" ref="G66:P66" si="21">+G67+G68+G69+G70+G79+G78+G77</f>
        <v>0</v>
      </c>
      <c r="H66" s="48">
        <f t="shared" si="21"/>
        <v>0</v>
      </c>
      <c r="I66" s="48">
        <f t="shared" si="21"/>
        <v>0</v>
      </c>
      <c r="J66" s="48">
        <f t="shared" si="21"/>
        <v>0</v>
      </c>
      <c r="K66" s="48">
        <f t="shared" si="21"/>
        <v>0</v>
      </c>
      <c r="L66" s="48">
        <f t="shared" si="21"/>
        <v>0</v>
      </c>
      <c r="M66" s="48">
        <f t="shared" ref="M66" si="22">M67+M69+M70</f>
        <v>4384959</v>
      </c>
      <c r="N66" s="48">
        <f t="shared" si="21"/>
        <v>0</v>
      </c>
      <c r="O66" s="48">
        <f t="shared" si="21"/>
        <v>0</v>
      </c>
      <c r="P66" s="48">
        <f t="shared" si="21"/>
        <v>0</v>
      </c>
    </row>
    <row r="67" spans="1:16" ht="33" customHeight="1" x14ac:dyDescent="0.25">
      <c r="A67" s="21" t="s">
        <v>105</v>
      </c>
      <c r="B67" s="2" t="s">
        <v>104</v>
      </c>
      <c r="C67" s="18">
        <v>241</v>
      </c>
      <c r="D67" s="19"/>
      <c r="E67" s="15">
        <f>SUM(F67:P67)</f>
        <v>0</v>
      </c>
      <c r="F67" s="201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ht="12.75" hidden="1" customHeight="1" x14ac:dyDescent="0.25">
      <c r="A68" s="21"/>
      <c r="B68" s="2"/>
      <c r="C68" s="18"/>
      <c r="D68" s="19"/>
      <c r="E68" s="15">
        <f>SUM(F68:P68)</f>
        <v>0</v>
      </c>
      <c r="F68" s="201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33" customHeight="1" x14ac:dyDescent="0.25">
      <c r="A69" s="37" t="s">
        <v>107</v>
      </c>
      <c r="B69" s="32" t="s">
        <v>106</v>
      </c>
      <c r="C69" s="34">
        <v>243</v>
      </c>
      <c r="D69" s="214"/>
      <c r="E69" s="29">
        <f>SUM(F69:P69)</f>
        <v>0</v>
      </c>
      <c r="F69" s="203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s="98" customFormat="1" x14ac:dyDescent="0.25">
      <c r="A70" s="104" t="s">
        <v>108</v>
      </c>
      <c r="B70" s="41" t="s">
        <v>109</v>
      </c>
      <c r="C70" s="46">
        <v>244</v>
      </c>
      <c r="D70" s="47"/>
      <c r="E70" s="48">
        <f>SUM(F70:P70)</f>
        <v>4384959</v>
      </c>
      <c r="F70" s="202">
        <f>F71</f>
        <v>0</v>
      </c>
      <c r="G70" s="48">
        <f>G71</f>
        <v>0</v>
      </c>
      <c r="H70" s="48">
        <f>H71</f>
        <v>0</v>
      </c>
      <c r="I70" s="48">
        <f t="shared" ref="I70:K70" si="23">I71</f>
        <v>0</v>
      </c>
      <c r="J70" s="48">
        <f>J71</f>
        <v>0</v>
      </c>
      <c r="K70" s="48">
        <f t="shared" si="23"/>
        <v>0</v>
      </c>
      <c r="L70" s="48">
        <f>L71</f>
        <v>0</v>
      </c>
      <c r="M70" s="48">
        <f>M71</f>
        <v>4384959</v>
      </c>
      <c r="N70" s="48">
        <f t="shared" ref="N70:P70" si="24">N71</f>
        <v>0</v>
      </c>
      <c r="O70" s="48">
        <f t="shared" si="24"/>
        <v>0</v>
      </c>
      <c r="P70" s="48">
        <f t="shared" si="24"/>
        <v>0</v>
      </c>
    </row>
    <row r="71" spans="1:16" s="31" customFormat="1" ht="36.75" customHeight="1" x14ac:dyDescent="0.25">
      <c r="A71" s="210" t="s">
        <v>130</v>
      </c>
      <c r="B71" s="32" t="s">
        <v>131</v>
      </c>
      <c r="C71" s="34">
        <v>244</v>
      </c>
      <c r="D71" s="214"/>
      <c r="E71" s="29">
        <f>F71+G71+H71+I71+J71+L71+M71+N71+O71+P71</f>
        <v>4384959</v>
      </c>
      <c r="F71" s="203">
        <f>+F73+F74+F75</f>
        <v>0</v>
      </c>
      <c r="G71" s="35">
        <f t="shared" ref="G71:P71" si="25">+G73+G74+G75</f>
        <v>0</v>
      </c>
      <c r="H71" s="35">
        <f t="shared" si="25"/>
        <v>0</v>
      </c>
      <c r="I71" s="35">
        <f t="shared" si="25"/>
        <v>0</v>
      </c>
      <c r="J71" s="35">
        <f t="shared" si="25"/>
        <v>0</v>
      </c>
      <c r="K71" s="35">
        <f t="shared" si="25"/>
        <v>0</v>
      </c>
      <c r="L71" s="35">
        <f t="shared" si="25"/>
        <v>0</v>
      </c>
      <c r="M71" s="35">
        <f t="shared" si="25"/>
        <v>4384959</v>
      </c>
      <c r="N71" s="35">
        <f t="shared" si="25"/>
        <v>0</v>
      </c>
      <c r="O71" s="35">
        <f t="shared" si="25"/>
        <v>0</v>
      </c>
      <c r="P71" s="35">
        <f t="shared" si="25"/>
        <v>0</v>
      </c>
    </row>
    <row r="72" spans="1:16" x14ac:dyDescent="0.25">
      <c r="A72" s="238" t="s">
        <v>124</v>
      </c>
      <c r="B72" s="2"/>
      <c r="C72" s="18"/>
      <c r="D72" s="19"/>
      <c r="E72" s="15">
        <f t="shared" ref="E72:E86" si="26">SUM(F72:P72)</f>
        <v>0</v>
      </c>
      <c r="F72" s="201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s="31" customFormat="1" x14ac:dyDescent="0.25">
      <c r="A73" s="210" t="s">
        <v>126</v>
      </c>
      <c r="B73" s="32" t="s">
        <v>132</v>
      </c>
      <c r="C73" s="34">
        <v>244</v>
      </c>
      <c r="D73" s="214"/>
      <c r="E73" s="29">
        <f t="shared" si="26"/>
        <v>50000</v>
      </c>
      <c r="F73" s="203"/>
      <c r="G73" s="35"/>
      <c r="H73" s="35"/>
      <c r="I73" s="35"/>
      <c r="J73" s="35"/>
      <c r="K73" s="35"/>
      <c r="L73" s="35"/>
      <c r="M73" s="35">
        <f>50000</f>
        <v>50000</v>
      </c>
      <c r="N73" s="35"/>
      <c r="O73" s="35"/>
      <c r="P73" s="35"/>
    </row>
    <row r="74" spans="1:16" x14ac:dyDescent="0.25">
      <c r="A74" s="238" t="s">
        <v>127</v>
      </c>
      <c r="B74" s="2" t="s">
        <v>133</v>
      </c>
      <c r="C74" s="18">
        <v>244</v>
      </c>
      <c r="D74" s="19"/>
      <c r="E74" s="15">
        <f t="shared" si="26"/>
        <v>0</v>
      </c>
      <c r="F74" s="201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s="31" customFormat="1" x14ac:dyDescent="0.25">
      <c r="A75" s="210" t="s">
        <v>128</v>
      </c>
      <c r="B75" s="32" t="s">
        <v>134</v>
      </c>
      <c r="C75" s="34">
        <v>244</v>
      </c>
      <c r="D75" s="214"/>
      <c r="E75" s="29">
        <f t="shared" si="26"/>
        <v>4334959</v>
      </c>
      <c r="F75" s="203"/>
      <c r="G75" s="35"/>
      <c r="H75" s="35"/>
      <c r="I75" s="35"/>
      <c r="J75" s="35"/>
      <c r="K75" s="35"/>
      <c r="L75" s="35"/>
      <c r="M75" s="35">
        <f>3946463+388496</f>
        <v>4334959</v>
      </c>
      <c r="N75" s="35"/>
      <c r="O75" s="35"/>
      <c r="P75" s="35"/>
    </row>
    <row r="76" spans="1:16" s="60" customFormat="1" x14ac:dyDescent="0.25">
      <c r="A76" s="236" t="s">
        <v>129</v>
      </c>
      <c r="B76" s="40"/>
      <c r="C76" s="56"/>
      <c r="D76" s="57"/>
      <c r="E76" s="58">
        <f t="shared" si="26"/>
        <v>3946463</v>
      </c>
      <c r="F76" s="205"/>
      <c r="G76" s="59"/>
      <c r="H76" s="59"/>
      <c r="I76" s="59"/>
      <c r="J76" s="59"/>
      <c r="K76" s="59"/>
      <c r="L76" s="59"/>
      <c r="M76" s="59">
        <f>3946463</f>
        <v>3946463</v>
      </c>
      <c r="N76" s="59"/>
      <c r="O76" s="59"/>
      <c r="P76" s="59"/>
    </row>
    <row r="77" spans="1:16" s="197" customFormat="1" ht="30.75" customHeight="1" x14ac:dyDescent="0.25">
      <c r="A77" s="210" t="s">
        <v>272</v>
      </c>
      <c r="B77" s="161" t="s">
        <v>125</v>
      </c>
      <c r="C77" s="216">
        <v>246</v>
      </c>
      <c r="D77" s="214"/>
      <c r="E77" s="15">
        <f t="shared" si="26"/>
        <v>0</v>
      </c>
      <c r="F77" s="203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s="273" customFormat="1" ht="18" customHeight="1" x14ac:dyDescent="0.25">
      <c r="A78" s="239" t="s">
        <v>248</v>
      </c>
      <c r="B78" s="206" t="s">
        <v>250</v>
      </c>
      <c r="C78" s="101">
        <v>247</v>
      </c>
      <c r="D78" s="47"/>
      <c r="E78" s="48">
        <f t="shared" si="26"/>
        <v>0</v>
      </c>
      <c r="F78" s="204"/>
      <c r="G78" s="49"/>
      <c r="H78" s="49"/>
      <c r="I78" s="48"/>
      <c r="J78" s="207"/>
      <c r="K78" s="207"/>
      <c r="L78" s="207"/>
      <c r="M78" s="207"/>
      <c r="N78" s="207"/>
      <c r="O78" s="207"/>
      <c r="P78" s="207"/>
    </row>
    <row r="79" spans="1:16" ht="33" customHeight="1" x14ac:dyDescent="0.25">
      <c r="A79" s="17" t="s">
        <v>123</v>
      </c>
      <c r="B79" s="161" t="s">
        <v>251</v>
      </c>
      <c r="C79" s="18">
        <v>400</v>
      </c>
      <c r="D79" s="19"/>
      <c r="E79" s="15">
        <f>SUM(F79:P79)</f>
        <v>0</v>
      </c>
      <c r="F79" s="201">
        <f>F80+F81</f>
        <v>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3" customHeight="1" x14ac:dyDescent="0.25">
      <c r="A80" s="21" t="s">
        <v>110</v>
      </c>
      <c r="B80" s="161" t="s">
        <v>252</v>
      </c>
      <c r="C80" s="18">
        <v>406</v>
      </c>
      <c r="D80" s="19"/>
      <c r="E80" s="15">
        <f t="shared" si="26"/>
        <v>0</v>
      </c>
      <c r="F80" s="201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ht="30" x14ac:dyDescent="0.25">
      <c r="A81" s="21" t="s">
        <v>111</v>
      </c>
      <c r="B81" s="161" t="s">
        <v>253</v>
      </c>
      <c r="C81" s="18">
        <v>407</v>
      </c>
      <c r="D81" s="19"/>
      <c r="E81" s="15">
        <f t="shared" si="26"/>
        <v>0</v>
      </c>
      <c r="F81" s="201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5">
      <c r="A82" s="21" t="s">
        <v>286</v>
      </c>
      <c r="B82" s="161" t="s">
        <v>287</v>
      </c>
      <c r="C82" s="18">
        <v>880</v>
      </c>
      <c r="D82" s="19"/>
      <c r="E82" s="15"/>
      <c r="F82" s="201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5">
      <c r="A83" s="13" t="s">
        <v>112</v>
      </c>
      <c r="B83" s="4" t="s">
        <v>113</v>
      </c>
      <c r="C83" s="14">
        <v>100</v>
      </c>
      <c r="D83" s="215"/>
      <c r="E83" s="15">
        <f t="shared" si="26"/>
        <v>0</v>
      </c>
      <c r="F83" s="199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x14ac:dyDescent="0.25">
      <c r="A84" s="21" t="s">
        <v>215</v>
      </c>
      <c r="B84" s="2" t="s">
        <v>114</v>
      </c>
      <c r="C84" s="18"/>
      <c r="D84" s="19"/>
      <c r="E84" s="15">
        <f t="shared" si="26"/>
        <v>0</v>
      </c>
      <c r="F84" s="201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x14ac:dyDescent="0.25">
      <c r="A85" s="21" t="s">
        <v>116</v>
      </c>
      <c r="B85" s="2" t="s">
        <v>117</v>
      </c>
      <c r="C85" s="18"/>
      <c r="D85" s="19"/>
      <c r="E85" s="15">
        <f t="shared" si="26"/>
        <v>0</v>
      </c>
      <c r="F85" s="201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x14ac:dyDescent="0.25">
      <c r="A86" s="21" t="s">
        <v>119</v>
      </c>
      <c r="B86" s="2" t="s">
        <v>118</v>
      </c>
      <c r="C86" s="18"/>
      <c r="D86" s="19"/>
      <c r="E86" s="15">
        <f t="shared" si="26"/>
        <v>0</v>
      </c>
      <c r="F86" s="201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5">
      <c r="A87" s="13" t="s">
        <v>120</v>
      </c>
      <c r="B87" s="4" t="s">
        <v>121</v>
      </c>
      <c r="C87" s="14" t="s">
        <v>21</v>
      </c>
      <c r="D87" s="215"/>
      <c r="E87" s="15"/>
      <c r="F87" s="199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5">
      <c r="A88" s="21" t="s">
        <v>214</v>
      </c>
      <c r="B88" s="2" t="s">
        <v>122</v>
      </c>
      <c r="C88" s="18">
        <v>610</v>
      </c>
      <c r="D88" s="19"/>
      <c r="E88" s="20">
        <f>SUM(F88:P88)</f>
        <v>0</v>
      </c>
      <c r="F88" s="201"/>
      <c r="G88" s="20"/>
      <c r="H88" s="20"/>
      <c r="I88" s="20"/>
      <c r="J88" s="20"/>
      <c r="K88" s="20"/>
      <c r="L88" s="20"/>
      <c r="M88" s="20"/>
      <c r="N88" s="20"/>
      <c r="O88" s="20"/>
      <c r="P88" s="20"/>
    </row>
  </sheetData>
  <mergeCells count="18">
    <mergeCell ref="A1:P1"/>
    <mergeCell ref="G2:K2"/>
    <mergeCell ref="M2:P2"/>
    <mergeCell ref="A2:A4"/>
    <mergeCell ref="B2:B4"/>
    <mergeCell ref="C2:C4"/>
    <mergeCell ref="D2:D4"/>
    <mergeCell ref="E2:E4"/>
    <mergeCell ref="M3:M4"/>
    <mergeCell ref="N3:N4"/>
    <mergeCell ref="O3:O4"/>
    <mergeCell ref="P3:P4"/>
    <mergeCell ref="F2:F4"/>
    <mergeCell ref="L2:L4"/>
    <mergeCell ref="G3:G4"/>
    <mergeCell ref="H3:H4"/>
    <mergeCell ref="I3:J3"/>
    <mergeCell ref="K3:K4"/>
  </mergeCells>
  <pageMargins left="0.19685039370078741" right="0.19685039370078741" top="0.27559055118110237" bottom="0.19685039370078741" header="0.27559055118110237" footer="0.19685039370078741"/>
  <pageSetup paperSize="9" scale="45" fitToHeight="0" orientation="landscape" r:id="rId1"/>
  <rowBreaks count="1" manualBreakCount="1">
    <brk id="44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view="pageBreakPreview" zoomScale="60" zoomScaleNormal="80" workbookViewId="0">
      <selection activeCell="AG33" sqref="AG33"/>
    </sheetView>
  </sheetViews>
  <sheetFormatPr defaultColWidth="9.140625" defaultRowHeight="15" x14ac:dyDescent="0.25"/>
  <cols>
    <col min="1" max="1" width="129.85546875" style="23" customWidth="1"/>
    <col min="2" max="2" width="24.28515625" style="3" customWidth="1"/>
    <col min="3" max="3" width="26.140625" style="24" customWidth="1"/>
    <col min="4" max="4" width="16.28515625" style="25" customWidth="1"/>
    <col min="5" max="10" width="19.140625" style="25" hidden="1" customWidth="1"/>
    <col min="11" max="20" width="14.7109375" style="25" hidden="1" customWidth="1"/>
    <col min="21" max="21" width="23" style="25" hidden="1" customWidth="1"/>
    <col min="22" max="22" width="32.28515625" style="24" customWidth="1"/>
    <col min="23" max="16384" width="9.140625" style="268"/>
  </cols>
  <sheetData>
    <row r="1" spans="1:22" ht="31.9" customHeight="1" x14ac:dyDescent="0.25">
      <c r="A1" s="337" t="s">
        <v>191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</row>
    <row r="2" spans="1:22" s="269" customFormat="1" ht="75.599999999999994" customHeight="1" x14ac:dyDescent="0.25">
      <c r="A2" s="344"/>
      <c r="B2" s="345" t="s">
        <v>13</v>
      </c>
      <c r="C2" s="344" t="s">
        <v>14</v>
      </c>
      <c r="D2" s="344" t="s">
        <v>15</v>
      </c>
      <c r="E2" s="340" t="s">
        <v>166</v>
      </c>
      <c r="F2" s="340" t="s">
        <v>167</v>
      </c>
      <c r="G2" s="340" t="s">
        <v>168</v>
      </c>
      <c r="H2" s="340"/>
      <c r="I2" s="340"/>
      <c r="J2" s="340"/>
      <c r="K2" s="340"/>
      <c r="L2" s="340" t="s">
        <v>169</v>
      </c>
      <c r="M2" s="346" t="s">
        <v>170</v>
      </c>
      <c r="N2" s="340"/>
      <c r="O2" s="340"/>
      <c r="P2" s="340"/>
      <c r="Q2" s="340"/>
      <c r="R2" s="340"/>
      <c r="S2" s="340"/>
      <c r="T2" s="340"/>
      <c r="U2" s="17"/>
      <c r="V2" s="347" t="s">
        <v>17</v>
      </c>
    </row>
    <row r="3" spans="1:22" s="269" customFormat="1" ht="6.75" customHeight="1" x14ac:dyDescent="0.25">
      <c r="A3" s="344"/>
      <c r="B3" s="345"/>
      <c r="C3" s="344"/>
      <c r="D3" s="344"/>
      <c r="E3" s="340"/>
      <c r="F3" s="340"/>
      <c r="G3" s="256"/>
      <c r="H3" s="8"/>
      <c r="I3" s="252"/>
      <c r="J3" s="252"/>
      <c r="K3" s="252"/>
      <c r="L3" s="340"/>
      <c r="M3" s="9" t="s">
        <v>171</v>
      </c>
      <c r="N3" s="256" t="s">
        <v>172</v>
      </c>
      <c r="O3" s="256" t="s">
        <v>173</v>
      </c>
      <c r="P3" s="256" t="s">
        <v>174</v>
      </c>
      <c r="Q3" s="256" t="s">
        <v>175</v>
      </c>
      <c r="R3" s="256" t="s">
        <v>176</v>
      </c>
      <c r="S3" s="256" t="s">
        <v>177</v>
      </c>
      <c r="T3" s="256" t="s">
        <v>178</v>
      </c>
      <c r="U3" s="251" t="s">
        <v>16</v>
      </c>
      <c r="V3" s="348"/>
    </row>
    <row r="4" spans="1:22" s="298" customFormat="1" ht="12.75" x14ac:dyDescent="0.25">
      <c r="A4" s="299">
        <v>1</v>
      </c>
      <c r="B4" s="300">
        <v>2</v>
      </c>
      <c r="C4" s="301">
        <v>3</v>
      </c>
      <c r="D4" s="301">
        <v>4</v>
      </c>
      <c r="E4" s="301">
        <v>5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>
        <v>7</v>
      </c>
      <c r="V4" s="301">
        <v>5</v>
      </c>
    </row>
    <row r="5" spans="1:22" x14ac:dyDescent="0.25">
      <c r="A5" s="13" t="s">
        <v>19</v>
      </c>
      <c r="B5" s="4" t="s">
        <v>20</v>
      </c>
      <c r="C5" s="14" t="s">
        <v>21</v>
      </c>
      <c r="D5" s="14" t="s">
        <v>21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19"/>
    </row>
    <row r="6" spans="1:22" x14ac:dyDescent="0.25">
      <c r="A6" s="13" t="s">
        <v>22</v>
      </c>
      <c r="B6" s="4" t="s">
        <v>23</v>
      </c>
      <c r="C6" s="14" t="s">
        <v>21</v>
      </c>
      <c r="D6" s="14" t="s">
        <v>21</v>
      </c>
      <c r="E6" s="15">
        <f>+E5+E7-E32</f>
        <v>0</v>
      </c>
      <c r="F6" s="15">
        <f>+F5+F7-F32</f>
        <v>0</v>
      </c>
      <c r="G6" s="15">
        <f t="shared" ref="G6:U6" si="0">+G5+G7-G32</f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  <c r="T6" s="15">
        <f t="shared" si="0"/>
        <v>0</v>
      </c>
      <c r="U6" s="15">
        <f t="shared" si="0"/>
        <v>0</v>
      </c>
      <c r="V6" s="219"/>
    </row>
    <row r="7" spans="1:22" x14ac:dyDescent="0.25">
      <c r="A7" s="85" t="s">
        <v>24</v>
      </c>
      <c r="B7" s="5" t="s">
        <v>30</v>
      </c>
      <c r="C7" s="86"/>
      <c r="D7" s="87"/>
      <c r="E7" s="88">
        <f>+E8+E10+E14+E17+E18+E26</f>
        <v>0</v>
      </c>
      <c r="F7" s="88">
        <f>+F8+F10+F14+F17+F18+F26</f>
        <v>0</v>
      </c>
      <c r="G7" s="88">
        <f t="shared" ref="G7:U7" si="1">+G8+G10+G14+G17+G18+G26</f>
        <v>0</v>
      </c>
      <c r="H7" s="88">
        <f t="shared" si="1"/>
        <v>0</v>
      </c>
      <c r="I7" s="88">
        <f t="shared" si="1"/>
        <v>0</v>
      </c>
      <c r="J7" s="88">
        <f t="shared" si="1"/>
        <v>0</v>
      </c>
      <c r="K7" s="88">
        <f t="shared" si="1"/>
        <v>0</v>
      </c>
      <c r="L7" s="88">
        <f t="shared" si="1"/>
        <v>0</v>
      </c>
      <c r="M7" s="88">
        <f t="shared" si="1"/>
        <v>0</v>
      </c>
      <c r="N7" s="88">
        <f t="shared" si="1"/>
        <v>0</v>
      </c>
      <c r="O7" s="88">
        <f t="shared" si="1"/>
        <v>0</v>
      </c>
      <c r="P7" s="88">
        <f t="shared" si="1"/>
        <v>0</v>
      </c>
      <c r="Q7" s="88">
        <f t="shared" si="1"/>
        <v>0</v>
      </c>
      <c r="R7" s="88">
        <f t="shared" si="1"/>
        <v>0</v>
      </c>
      <c r="S7" s="88">
        <f t="shared" si="1"/>
        <v>0</v>
      </c>
      <c r="T7" s="88">
        <f t="shared" si="1"/>
        <v>0</v>
      </c>
      <c r="U7" s="88">
        <f t="shared" si="1"/>
        <v>0</v>
      </c>
      <c r="V7" s="220">
        <f>+V8+V10+V14+V17+V18+V26</f>
        <v>0</v>
      </c>
    </row>
    <row r="8" spans="1:22" ht="30" x14ac:dyDescent="0.25">
      <c r="A8" s="17" t="s">
        <v>31</v>
      </c>
      <c r="B8" s="2" t="s">
        <v>32</v>
      </c>
      <c r="C8" s="18">
        <v>120</v>
      </c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21"/>
    </row>
    <row r="9" spans="1:22" x14ac:dyDescent="0.25">
      <c r="A9" s="17" t="s">
        <v>25</v>
      </c>
      <c r="B9" s="2" t="s">
        <v>33</v>
      </c>
      <c r="C9" s="18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21"/>
    </row>
    <row r="10" spans="1:22" x14ac:dyDescent="0.25">
      <c r="A10" s="89" t="s">
        <v>26</v>
      </c>
      <c r="B10" s="4" t="s">
        <v>34</v>
      </c>
      <c r="C10" s="14">
        <v>130</v>
      </c>
      <c r="D10" s="15"/>
      <c r="E10" s="15">
        <f>+E11+E12</f>
        <v>0</v>
      </c>
      <c r="F10" s="15">
        <f>+F11+F12</f>
        <v>0</v>
      </c>
      <c r="G10" s="15">
        <f t="shared" ref="G10:V10" si="2">+G11+G12</f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si="2"/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 t="shared" si="2"/>
        <v>0</v>
      </c>
      <c r="S10" s="15">
        <f t="shared" si="2"/>
        <v>0</v>
      </c>
      <c r="T10" s="15">
        <f t="shared" si="2"/>
        <v>0</v>
      </c>
      <c r="U10" s="15">
        <f t="shared" si="2"/>
        <v>0</v>
      </c>
      <c r="V10" s="219">
        <f t="shared" si="2"/>
        <v>0</v>
      </c>
    </row>
    <row r="11" spans="1:22" ht="51.75" customHeight="1" x14ac:dyDescent="0.25">
      <c r="A11" s="131" t="s">
        <v>35</v>
      </c>
      <c r="B11" s="119" t="s">
        <v>36</v>
      </c>
      <c r="C11" s="120">
        <v>130</v>
      </c>
      <c r="D11" s="123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22" ht="30" x14ac:dyDescent="0.25">
      <c r="A12" s="118" t="s">
        <v>27</v>
      </c>
      <c r="B12" s="119" t="s">
        <v>37</v>
      </c>
      <c r="C12" s="120">
        <v>130</v>
      </c>
      <c r="D12" s="123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6"/>
    </row>
    <row r="13" spans="1:22" x14ac:dyDescent="0.25">
      <c r="A13" s="118" t="s">
        <v>206</v>
      </c>
      <c r="B13" s="119" t="s">
        <v>201</v>
      </c>
      <c r="C13" s="120">
        <v>130</v>
      </c>
      <c r="D13" s="123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2" x14ac:dyDescent="0.25">
      <c r="A14" s="50" t="s">
        <v>28</v>
      </c>
      <c r="B14" s="51" t="s">
        <v>38</v>
      </c>
      <c r="C14" s="52">
        <v>140</v>
      </c>
      <c r="D14" s="53"/>
      <c r="E14" s="33">
        <f>+E15+E16</f>
        <v>0</v>
      </c>
      <c r="F14" s="33">
        <f>+F15+F16</f>
        <v>0</v>
      </c>
      <c r="G14" s="33">
        <f t="shared" ref="G14:V14" si="3">+G15+G16</f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33">
        <f t="shared" si="3"/>
        <v>0</v>
      </c>
      <c r="L14" s="33">
        <f t="shared" si="3"/>
        <v>0</v>
      </c>
      <c r="M14" s="33">
        <f t="shared" si="3"/>
        <v>0</v>
      </c>
      <c r="N14" s="33">
        <f t="shared" si="3"/>
        <v>0</v>
      </c>
      <c r="O14" s="33">
        <f t="shared" si="3"/>
        <v>0</v>
      </c>
      <c r="P14" s="33">
        <f t="shared" si="3"/>
        <v>0</v>
      </c>
      <c r="Q14" s="33">
        <f t="shared" si="3"/>
        <v>0</v>
      </c>
      <c r="R14" s="33">
        <f t="shared" si="3"/>
        <v>0</v>
      </c>
      <c r="S14" s="33">
        <f t="shared" si="3"/>
        <v>0</v>
      </c>
      <c r="T14" s="33">
        <f t="shared" si="3"/>
        <v>0</v>
      </c>
      <c r="U14" s="33">
        <f t="shared" si="3"/>
        <v>0</v>
      </c>
      <c r="V14" s="54">
        <f t="shared" si="3"/>
        <v>0</v>
      </c>
    </row>
    <row r="15" spans="1:22" x14ac:dyDescent="0.25">
      <c r="A15" s="118" t="s">
        <v>25</v>
      </c>
      <c r="B15" s="119" t="s">
        <v>39</v>
      </c>
      <c r="C15" s="120">
        <v>140</v>
      </c>
      <c r="D15" s="123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6"/>
    </row>
    <row r="16" spans="1:22" ht="15" hidden="1" customHeight="1" x14ac:dyDescent="0.25">
      <c r="A16" s="129"/>
      <c r="B16" s="119"/>
      <c r="C16" s="120"/>
      <c r="D16" s="123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</row>
    <row r="17" spans="1:22" ht="14.45" hidden="1" customHeight="1" x14ac:dyDescent="0.25">
      <c r="A17" s="129"/>
      <c r="B17" s="119"/>
      <c r="C17" s="120"/>
      <c r="D17" s="5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54"/>
    </row>
    <row r="18" spans="1:22" ht="14.45" hidden="1" customHeight="1" x14ac:dyDescent="0.25">
      <c r="A18" s="129"/>
      <c r="B18" s="119"/>
      <c r="C18" s="120"/>
      <c r="D18" s="123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s="274" customFormat="1" x14ac:dyDescent="0.25">
      <c r="A19" s="50" t="s">
        <v>29</v>
      </c>
      <c r="B19" s="51" t="s">
        <v>40</v>
      </c>
      <c r="C19" s="52">
        <v>150</v>
      </c>
      <c r="D19" s="53"/>
      <c r="E19" s="33">
        <f>+E20+E24</f>
        <v>0</v>
      </c>
      <c r="F19" s="33">
        <f>+F20+F24</f>
        <v>0</v>
      </c>
      <c r="G19" s="33">
        <f t="shared" ref="G19:V19" si="4">+G20+G24</f>
        <v>0</v>
      </c>
      <c r="H19" s="33">
        <f t="shared" si="4"/>
        <v>0</v>
      </c>
      <c r="I19" s="33">
        <f t="shared" si="4"/>
        <v>0</v>
      </c>
      <c r="J19" s="33">
        <f t="shared" si="4"/>
        <v>0</v>
      </c>
      <c r="K19" s="33">
        <f t="shared" si="4"/>
        <v>0</v>
      </c>
      <c r="L19" s="33">
        <f t="shared" si="4"/>
        <v>0</v>
      </c>
      <c r="M19" s="33">
        <f t="shared" si="4"/>
        <v>0</v>
      </c>
      <c r="N19" s="33">
        <f t="shared" si="4"/>
        <v>0</v>
      </c>
      <c r="O19" s="33">
        <f t="shared" si="4"/>
        <v>0</v>
      </c>
      <c r="P19" s="33">
        <f t="shared" si="4"/>
        <v>0</v>
      </c>
      <c r="Q19" s="33">
        <f t="shared" si="4"/>
        <v>0</v>
      </c>
      <c r="R19" s="33">
        <f t="shared" si="4"/>
        <v>0</v>
      </c>
      <c r="S19" s="33">
        <f t="shared" si="4"/>
        <v>0</v>
      </c>
      <c r="T19" s="33">
        <f t="shared" si="4"/>
        <v>0</v>
      </c>
      <c r="U19" s="33">
        <f t="shared" si="4"/>
        <v>0</v>
      </c>
      <c r="V19" s="54">
        <f t="shared" si="4"/>
        <v>0</v>
      </c>
    </row>
    <row r="20" spans="1:22" s="274" customFormat="1" ht="30" x14ac:dyDescent="0.25">
      <c r="A20" s="131" t="s">
        <v>49</v>
      </c>
      <c r="B20" s="119" t="s">
        <v>219</v>
      </c>
      <c r="C20" s="120">
        <v>150</v>
      </c>
      <c r="D20" s="123"/>
      <c r="E20" s="125">
        <f>+E21+E22+E23</f>
        <v>0</v>
      </c>
      <c r="F20" s="125">
        <f>+F21+F22+F23</f>
        <v>0</v>
      </c>
      <c r="G20" s="125">
        <f t="shared" ref="G20:V20" si="5">+G21+G22+G23</f>
        <v>0</v>
      </c>
      <c r="H20" s="125">
        <f t="shared" si="5"/>
        <v>0</v>
      </c>
      <c r="I20" s="125">
        <f t="shared" si="5"/>
        <v>0</v>
      </c>
      <c r="J20" s="125">
        <f t="shared" si="5"/>
        <v>0</v>
      </c>
      <c r="K20" s="125">
        <f t="shared" si="5"/>
        <v>0</v>
      </c>
      <c r="L20" s="125">
        <f t="shared" si="5"/>
        <v>0</v>
      </c>
      <c r="M20" s="125">
        <f t="shared" si="5"/>
        <v>0</v>
      </c>
      <c r="N20" s="125">
        <f t="shared" si="5"/>
        <v>0</v>
      </c>
      <c r="O20" s="125">
        <f t="shared" si="5"/>
        <v>0</v>
      </c>
      <c r="P20" s="125">
        <f t="shared" si="5"/>
        <v>0</v>
      </c>
      <c r="Q20" s="125">
        <f t="shared" si="5"/>
        <v>0</v>
      </c>
      <c r="R20" s="125">
        <f t="shared" si="5"/>
        <v>0</v>
      </c>
      <c r="S20" s="125">
        <f t="shared" si="5"/>
        <v>0</v>
      </c>
      <c r="T20" s="125">
        <f t="shared" si="5"/>
        <v>0</v>
      </c>
      <c r="U20" s="125">
        <f t="shared" si="5"/>
        <v>0</v>
      </c>
      <c r="V20" s="126">
        <f t="shared" si="5"/>
        <v>0</v>
      </c>
    </row>
    <row r="21" spans="1:22" s="274" customFormat="1" ht="14.45" hidden="1" customHeight="1" x14ac:dyDescent="0.25">
      <c r="A21" s="118"/>
      <c r="B21" s="119"/>
      <c r="C21" s="120"/>
      <c r="D21" s="123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6"/>
    </row>
    <row r="22" spans="1:22" s="274" customFormat="1" ht="15" hidden="1" customHeight="1" x14ac:dyDescent="0.25">
      <c r="A22" s="118" t="s">
        <v>43</v>
      </c>
      <c r="B22" s="119" t="s">
        <v>220</v>
      </c>
      <c r="C22" s="120">
        <v>150</v>
      </c>
      <c r="D22" s="123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6"/>
    </row>
    <row r="23" spans="1:22" s="274" customFormat="1" ht="15" hidden="1" customHeight="1" x14ac:dyDescent="0.25">
      <c r="A23" s="118" t="s">
        <v>221</v>
      </c>
      <c r="B23" s="119" t="s">
        <v>222</v>
      </c>
      <c r="C23" s="120">
        <v>150</v>
      </c>
      <c r="D23" s="123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6"/>
    </row>
    <row r="24" spans="1:22" s="274" customFormat="1" x14ac:dyDescent="0.25">
      <c r="A24" s="50" t="s">
        <v>41</v>
      </c>
      <c r="B24" s="51" t="s">
        <v>42</v>
      </c>
      <c r="C24" s="52">
        <v>180</v>
      </c>
      <c r="D24" s="123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6"/>
    </row>
    <row r="25" spans="1:22" s="274" customFormat="1" ht="14.45" hidden="1" customHeight="1" x14ac:dyDescent="0.25">
      <c r="A25" s="118" t="s">
        <v>254</v>
      </c>
      <c r="B25" s="119" t="s">
        <v>255</v>
      </c>
      <c r="C25" s="120">
        <v>180</v>
      </c>
      <c r="D25" s="123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6"/>
    </row>
    <row r="26" spans="1:22" ht="28.5" x14ac:dyDescent="0.25">
      <c r="A26" s="50" t="s">
        <v>44</v>
      </c>
      <c r="B26" s="51" t="s">
        <v>45</v>
      </c>
      <c r="C26" s="52"/>
      <c r="D26" s="5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54"/>
    </row>
    <row r="27" spans="1:22" x14ac:dyDescent="0.25">
      <c r="A27" s="129" t="s">
        <v>25</v>
      </c>
      <c r="B27" s="119"/>
      <c r="C27" s="120"/>
      <c r="D27" s="123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6"/>
    </row>
    <row r="28" spans="1:22" ht="15" hidden="1" customHeight="1" x14ac:dyDescent="0.25">
      <c r="A28" s="129"/>
      <c r="B28" s="119"/>
      <c r="C28" s="120"/>
      <c r="D28" s="123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6"/>
    </row>
    <row r="29" spans="1:22" x14ac:dyDescent="0.25">
      <c r="A29" s="129" t="s">
        <v>46</v>
      </c>
      <c r="B29" s="119" t="s">
        <v>47</v>
      </c>
      <c r="C29" s="120" t="s">
        <v>21</v>
      </c>
      <c r="D29" s="123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6"/>
    </row>
    <row r="30" spans="1:22" ht="35.25" customHeight="1" x14ac:dyDescent="0.25">
      <c r="A30" s="129" t="s">
        <v>195</v>
      </c>
      <c r="B30" s="119" t="s">
        <v>48</v>
      </c>
      <c r="C30" s="120">
        <v>510</v>
      </c>
      <c r="D30" s="123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6" t="s">
        <v>21</v>
      </c>
    </row>
    <row r="31" spans="1:22" ht="15" hidden="1" customHeight="1" x14ac:dyDescent="0.25">
      <c r="A31" s="129"/>
      <c r="B31" s="119"/>
      <c r="C31" s="120"/>
      <c r="D31" s="123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6" t="s">
        <v>21</v>
      </c>
    </row>
    <row r="32" spans="1:22" x14ac:dyDescent="0.25">
      <c r="A32" s="50" t="s">
        <v>50</v>
      </c>
      <c r="B32" s="51" t="s">
        <v>53</v>
      </c>
      <c r="C32" s="52" t="s">
        <v>21</v>
      </c>
      <c r="D32" s="53"/>
      <c r="E32" s="33">
        <f>+E33+E45+E52+E56+E63+E65+E82+E86</f>
        <v>0</v>
      </c>
      <c r="F32" s="33">
        <f>+F33+F45+F52+F56+F63+F65+F82+F86</f>
        <v>0</v>
      </c>
      <c r="G32" s="33">
        <f t="shared" ref="G32:U32" si="6">+G33+G45+G52+G56+G63+G65+G82+G86</f>
        <v>0</v>
      </c>
      <c r="H32" s="33">
        <f t="shared" si="6"/>
        <v>0</v>
      </c>
      <c r="I32" s="33">
        <f t="shared" si="6"/>
        <v>0</v>
      </c>
      <c r="J32" s="33">
        <f t="shared" si="6"/>
        <v>0</v>
      </c>
      <c r="K32" s="33">
        <f t="shared" si="6"/>
        <v>0</v>
      </c>
      <c r="L32" s="33">
        <f t="shared" si="6"/>
        <v>0</v>
      </c>
      <c r="M32" s="33">
        <f t="shared" si="6"/>
        <v>0</v>
      </c>
      <c r="N32" s="33">
        <f t="shared" si="6"/>
        <v>0</v>
      </c>
      <c r="O32" s="33">
        <f t="shared" si="6"/>
        <v>0</v>
      </c>
      <c r="P32" s="33">
        <f t="shared" si="6"/>
        <v>0</v>
      </c>
      <c r="Q32" s="33">
        <f t="shared" si="6"/>
        <v>0</v>
      </c>
      <c r="R32" s="33">
        <f t="shared" si="6"/>
        <v>0</v>
      </c>
      <c r="S32" s="33">
        <f t="shared" si="6"/>
        <v>0</v>
      </c>
      <c r="T32" s="33">
        <f t="shared" si="6"/>
        <v>0</v>
      </c>
      <c r="U32" s="33">
        <f t="shared" si="6"/>
        <v>0</v>
      </c>
      <c r="V32" s="54" t="s">
        <v>21</v>
      </c>
    </row>
    <row r="33" spans="1:22" ht="28.5" x14ac:dyDescent="0.25">
      <c r="A33" s="50" t="s">
        <v>51</v>
      </c>
      <c r="B33" s="51" t="s">
        <v>54</v>
      </c>
      <c r="C33" s="52" t="s">
        <v>21</v>
      </c>
      <c r="D33" s="53"/>
      <c r="E33" s="33">
        <f>+E34+E37+E40+E41+E42</f>
        <v>0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54" t="s">
        <v>21</v>
      </c>
    </row>
    <row r="34" spans="1:22" ht="30" x14ac:dyDescent="0.25">
      <c r="A34" s="118" t="s">
        <v>52</v>
      </c>
      <c r="B34" s="119" t="s">
        <v>55</v>
      </c>
      <c r="C34" s="120">
        <v>111</v>
      </c>
      <c r="D34" s="123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6" t="s">
        <v>21</v>
      </c>
    </row>
    <row r="35" spans="1:22" x14ac:dyDescent="0.25">
      <c r="A35" s="118" t="s">
        <v>56</v>
      </c>
      <c r="B35" s="119" t="s">
        <v>57</v>
      </c>
      <c r="C35" s="120">
        <v>112</v>
      </c>
      <c r="D35" s="123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6" t="s">
        <v>21</v>
      </c>
    </row>
    <row r="36" spans="1:22" ht="17.25" customHeight="1" x14ac:dyDescent="0.25">
      <c r="A36" s="118" t="s">
        <v>59</v>
      </c>
      <c r="B36" s="119" t="s">
        <v>58</v>
      </c>
      <c r="C36" s="120">
        <v>113</v>
      </c>
      <c r="D36" s="123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6" t="s">
        <v>21</v>
      </c>
    </row>
    <row r="37" spans="1:22" ht="30" x14ac:dyDescent="0.25">
      <c r="A37" s="118" t="s">
        <v>60</v>
      </c>
      <c r="B37" s="119" t="s">
        <v>61</v>
      </c>
      <c r="C37" s="120">
        <v>119</v>
      </c>
      <c r="D37" s="123"/>
      <c r="E37" s="125">
        <f>+E38+E39</f>
        <v>0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6" t="s">
        <v>21</v>
      </c>
    </row>
    <row r="38" spans="1:22" ht="30" x14ac:dyDescent="0.25">
      <c r="A38" s="118" t="s">
        <v>63</v>
      </c>
      <c r="B38" s="119" t="s">
        <v>62</v>
      </c>
      <c r="C38" s="120">
        <v>119</v>
      </c>
      <c r="D38" s="123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6" t="s">
        <v>21</v>
      </c>
    </row>
    <row r="39" spans="1:22" x14ac:dyDescent="0.25">
      <c r="A39" s="118" t="s">
        <v>64</v>
      </c>
      <c r="B39" s="119" t="s">
        <v>66</v>
      </c>
      <c r="C39" s="120">
        <v>119</v>
      </c>
      <c r="D39" s="123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6" t="s">
        <v>21</v>
      </c>
    </row>
    <row r="40" spans="1:22" x14ac:dyDescent="0.25">
      <c r="A40" s="129" t="s">
        <v>65</v>
      </c>
      <c r="B40" s="119" t="s">
        <v>67</v>
      </c>
      <c r="C40" s="120">
        <v>131</v>
      </c>
      <c r="D40" s="123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6" t="s">
        <v>21</v>
      </c>
    </row>
    <row r="41" spans="1:22" s="274" customFormat="1" x14ac:dyDescent="0.25">
      <c r="A41" s="129" t="s">
        <v>223</v>
      </c>
      <c r="B41" s="119" t="s">
        <v>68</v>
      </c>
      <c r="C41" s="120">
        <v>133</v>
      </c>
      <c r="D41" s="123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 t="s">
        <v>21</v>
      </c>
    </row>
    <row r="42" spans="1:22" s="274" customFormat="1" x14ac:dyDescent="0.25">
      <c r="A42" s="130" t="s">
        <v>224</v>
      </c>
      <c r="B42" s="119" t="s">
        <v>70</v>
      </c>
      <c r="C42" s="120">
        <v>134</v>
      </c>
      <c r="D42" s="123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6" t="s">
        <v>21</v>
      </c>
    </row>
    <row r="43" spans="1:22" s="274" customFormat="1" x14ac:dyDescent="0.25">
      <c r="A43" s="129" t="s">
        <v>69</v>
      </c>
      <c r="B43" s="119" t="s">
        <v>225</v>
      </c>
      <c r="C43" s="120">
        <v>139</v>
      </c>
      <c r="D43" s="123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6" t="s">
        <v>21</v>
      </c>
    </row>
    <row r="44" spans="1:22" s="274" customFormat="1" ht="30" x14ac:dyDescent="0.25">
      <c r="A44" s="118" t="s">
        <v>71</v>
      </c>
      <c r="B44" s="119" t="s">
        <v>226</v>
      </c>
      <c r="C44" s="120">
        <v>139</v>
      </c>
      <c r="D44" s="123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6" t="s">
        <v>21</v>
      </c>
    </row>
    <row r="45" spans="1:22" x14ac:dyDescent="0.25">
      <c r="A45" s="50" t="s">
        <v>73</v>
      </c>
      <c r="B45" s="51" t="s">
        <v>72</v>
      </c>
      <c r="C45" s="52">
        <v>300</v>
      </c>
      <c r="D45" s="53"/>
      <c r="E45" s="33">
        <f>+E46+E47</f>
        <v>0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54" t="s">
        <v>21</v>
      </c>
    </row>
    <row r="46" spans="1:22" ht="30" x14ac:dyDescent="0.25">
      <c r="A46" s="118" t="s">
        <v>74</v>
      </c>
      <c r="B46" s="119" t="s">
        <v>75</v>
      </c>
      <c r="C46" s="160">
        <v>320</v>
      </c>
      <c r="D46" s="123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6" t="s">
        <v>21</v>
      </c>
    </row>
    <row r="47" spans="1:22" ht="29.25" customHeight="1" x14ac:dyDescent="0.25">
      <c r="A47" s="118" t="s">
        <v>102</v>
      </c>
      <c r="B47" s="119" t="s">
        <v>76</v>
      </c>
      <c r="C47" s="120">
        <v>321</v>
      </c>
      <c r="D47" s="123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6" t="s">
        <v>21</v>
      </c>
    </row>
    <row r="48" spans="1:22" ht="0.75" hidden="1" customHeight="1" x14ac:dyDescent="0.25">
      <c r="A48" s="118"/>
      <c r="B48" s="119"/>
      <c r="C48" s="120"/>
      <c r="D48" s="123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6"/>
    </row>
    <row r="49" spans="1:22" x14ac:dyDescent="0.25">
      <c r="A49" s="118" t="s">
        <v>77</v>
      </c>
      <c r="B49" s="119" t="s">
        <v>78</v>
      </c>
      <c r="C49" s="120">
        <v>340</v>
      </c>
      <c r="D49" s="123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6" t="s">
        <v>21</v>
      </c>
    </row>
    <row r="50" spans="1:22" ht="30" x14ac:dyDescent="0.25">
      <c r="A50" s="118" t="s">
        <v>80</v>
      </c>
      <c r="B50" s="119" t="s">
        <v>79</v>
      </c>
      <c r="C50" s="120">
        <v>350</v>
      </c>
      <c r="D50" s="123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 t="s">
        <v>21</v>
      </c>
    </row>
    <row r="51" spans="1:22" s="274" customFormat="1" x14ac:dyDescent="0.25">
      <c r="A51" s="118" t="s">
        <v>227</v>
      </c>
      <c r="B51" s="119" t="s">
        <v>81</v>
      </c>
      <c r="C51" s="120">
        <v>360</v>
      </c>
      <c r="D51" s="123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6" t="s">
        <v>21</v>
      </c>
    </row>
    <row r="52" spans="1:22" x14ac:dyDescent="0.25">
      <c r="A52" s="50" t="s">
        <v>83</v>
      </c>
      <c r="B52" s="51" t="s">
        <v>82</v>
      </c>
      <c r="C52" s="52">
        <v>850</v>
      </c>
      <c r="D52" s="53"/>
      <c r="E52" s="33">
        <f>+E53+E54+E55</f>
        <v>0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54" t="s">
        <v>21</v>
      </c>
    </row>
    <row r="53" spans="1:22" ht="30" x14ac:dyDescent="0.25">
      <c r="A53" s="118" t="s">
        <v>84</v>
      </c>
      <c r="B53" s="119" t="s">
        <v>85</v>
      </c>
      <c r="C53" s="120">
        <v>851</v>
      </c>
      <c r="D53" s="123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6" t="s">
        <v>21</v>
      </c>
    </row>
    <row r="54" spans="1:22" ht="15" customHeight="1" x14ac:dyDescent="0.25">
      <c r="A54" s="118" t="s">
        <v>87</v>
      </c>
      <c r="B54" s="119" t="s">
        <v>86</v>
      </c>
      <c r="C54" s="120">
        <v>852</v>
      </c>
      <c r="D54" s="123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6" t="s">
        <v>21</v>
      </c>
    </row>
    <row r="55" spans="1:22" x14ac:dyDescent="0.25">
      <c r="A55" s="118" t="s">
        <v>88</v>
      </c>
      <c r="B55" s="119" t="s">
        <v>89</v>
      </c>
      <c r="C55" s="120">
        <v>853</v>
      </c>
      <c r="D55" s="123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6" t="s">
        <v>21</v>
      </c>
    </row>
    <row r="56" spans="1:22" s="274" customFormat="1" x14ac:dyDescent="0.25">
      <c r="A56" s="50" t="s">
        <v>91</v>
      </c>
      <c r="B56" s="51" t="s">
        <v>90</v>
      </c>
      <c r="C56" s="52" t="s">
        <v>21</v>
      </c>
      <c r="D56" s="53"/>
      <c r="E56" s="33">
        <f>+E57+E58+E62</f>
        <v>0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54" t="s">
        <v>21</v>
      </c>
    </row>
    <row r="57" spans="1:22" s="274" customFormat="1" x14ac:dyDescent="0.25">
      <c r="A57" s="118" t="s">
        <v>228</v>
      </c>
      <c r="B57" s="119" t="s">
        <v>92</v>
      </c>
      <c r="C57" s="160">
        <v>613</v>
      </c>
      <c r="D57" s="123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6" t="s">
        <v>21</v>
      </c>
    </row>
    <row r="58" spans="1:22" s="274" customFormat="1" x14ac:dyDescent="0.25">
      <c r="A58" s="118" t="s">
        <v>229</v>
      </c>
      <c r="B58" s="119" t="s">
        <v>93</v>
      </c>
      <c r="C58" s="160">
        <v>623</v>
      </c>
      <c r="D58" s="123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6" t="s">
        <v>21</v>
      </c>
    </row>
    <row r="59" spans="1:22" s="274" customFormat="1" x14ac:dyDescent="0.25">
      <c r="A59" s="118" t="s">
        <v>230</v>
      </c>
      <c r="B59" s="119" t="s">
        <v>96</v>
      </c>
      <c r="C59" s="160">
        <v>634</v>
      </c>
      <c r="D59" s="123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6"/>
    </row>
    <row r="60" spans="1:22" s="274" customFormat="1" x14ac:dyDescent="0.25">
      <c r="A60" s="118" t="s">
        <v>231</v>
      </c>
      <c r="B60" s="119" t="s">
        <v>232</v>
      </c>
      <c r="C60" s="120">
        <v>810</v>
      </c>
      <c r="D60" s="123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6"/>
    </row>
    <row r="61" spans="1:22" s="274" customFormat="1" x14ac:dyDescent="0.25">
      <c r="A61" s="118" t="s">
        <v>94</v>
      </c>
      <c r="B61" s="119" t="s">
        <v>233</v>
      </c>
      <c r="C61" s="120">
        <v>862</v>
      </c>
      <c r="D61" s="123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6"/>
    </row>
    <row r="62" spans="1:22" s="274" customFormat="1" x14ac:dyDescent="0.25">
      <c r="A62" s="118" t="s">
        <v>95</v>
      </c>
      <c r="B62" s="119" t="s">
        <v>234</v>
      </c>
      <c r="C62" s="120">
        <v>863</v>
      </c>
      <c r="D62" s="123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6" t="s">
        <v>21</v>
      </c>
    </row>
    <row r="63" spans="1:22" s="274" customFormat="1" x14ac:dyDescent="0.25">
      <c r="A63" s="50" t="s">
        <v>98</v>
      </c>
      <c r="B63" s="51" t="s">
        <v>99</v>
      </c>
      <c r="C63" s="52" t="s">
        <v>21</v>
      </c>
      <c r="D63" s="53"/>
      <c r="E63" s="33">
        <f>+E64</f>
        <v>0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54" t="s">
        <v>21</v>
      </c>
    </row>
    <row r="64" spans="1:22" ht="30" x14ac:dyDescent="0.25">
      <c r="A64" s="118" t="s">
        <v>101</v>
      </c>
      <c r="B64" s="119" t="s">
        <v>100</v>
      </c>
      <c r="C64" s="120">
        <v>831</v>
      </c>
      <c r="D64" s="123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6" t="s">
        <v>21</v>
      </c>
    </row>
    <row r="65" spans="1:22" x14ac:dyDescent="0.25">
      <c r="A65" s="50" t="s">
        <v>103</v>
      </c>
      <c r="B65" s="51" t="s">
        <v>97</v>
      </c>
      <c r="C65" s="52" t="s">
        <v>21</v>
      </c>
      <c r="D65" s="53"/>
      <c r="E65" s="33">
        <f>+E66+E67+E68+E69+E78+E70</f>
        <v>0</v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54"/>
    </row>
    <row r="66" spans="1:22" ht="30" x14ac:dyDescent="0.25">
      <c r="A66" s="118" t="s">
        <v>105</v>
      </c>
      <c r="B66" s="119" t="s">
        <v>104</v>
      </c>
      <c r="C66" s="120">
        <v>241</v>
      </c>
      <c r="D66" s="123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6"/>
    </row>
    <row r="67" spans="1:22" x14ac:dyDescent="0.25">
      <c r="A67" s="118"/>
      <c r="B67" s="119"/>
      <c r="C67" s="120"/>
      <c r="D67" s="123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6"/>
    </row>
    <row r="68" spans="1:22" s="274" customFormat="1" ht="14.45" hidden="1" customHeight="1" x14ac:dyDescent="0.25">
      <c r="A68" s="118" t="s">
        <v>107</v>
      </c>
      <c r="B68" s="119" t="s">
        <v>106</v>
      </c>
      <c r="C68" s="120">
        <v>243</v>
      </c>
      <c r="D68" s="123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6"/>
    </row>
    <row r="69" spans="1:22" x14ac:dyDescent="0.25">
      <c r="A69" s="118" t="s">
        <v>108</v>
      </c>
      <c r="B69" s="119" t="s">
        <v>109</v>
      </c>
      <c r="C69" s="120">
        <v>244</v>
      </c>
      <c r="D69" s="123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6"/>
    </row>
    <row r="70" spans="1:22" ht="30" x14ac:dyDescent="0.25">
      <c r="A70" s="22" t="s">
        <v>130</v>
      </c>
      <c r="B70" s="119" t="s">
        <v>131</v>
      </c>
      <c r="C70" s="120">
        <v>244</v>
      </c>
      <c r="D70" s="123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6"/>
    </row>
    <row r="71" spans="1:22" x14ac:dyDescent="0.25">
      <c r="A71" s="22" t="s">
        <v>124</v>
      </c>
      <c r="B71" s="119"/>
      <c r="C71" s="120"/>
      <c r="D71" s="123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6"/>
    </row>
    <row r="72" spans="1:22" x14ac:dyDescent="0.25">
      <c r="A72" s="22" t="s">
        <v>126</v>
      </c>
      <c r="B72" s="119" t="s">
        <v>132</v>
      </c>
      <c r="C72" s="120">
        <v>244</v>
      </c>
      <c r="D72" s="123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6"/>
    </row>
    <row r="73" spans="1:22" x14ac:dyDescent="0.25">
      <c r="A73" s="22" t="s">
        <v>127</v>
      </c>
      <c r="B73" s="119" t="s">
        <v>133</v>
      </c>
      <c r="C73" s="120">
        <v>244</v>
      </c>
      <c r="D73" s="123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6"/>
    </row>
    <row r="74" spans="1:22" x14ac:dyDescent="0.25">
      <c r="A74" s="22" t="s">
        <v>128</v>
      </c>
      <c r="B74" s="119" t="s">
        <v>134</v>
      </c>
      <c r="C74" s="120">
        <v>244</v>
      </c>
      <c r="D74" s="123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6"/>
    </row>
    <row r="75" spans="1:22" x14ac:dyDescent="0.25">
      <c r="A75" s="168" t="s">
        <v>129</v>
      </c>
      <c r="B75" s="169"/>
      <c r="C75" s="170"/>
      <c r="D75" s="171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222"/>
    </row>
    <row r="76" spans="1:22" ht="30" x14ac:dyDescent="0.25">
      <c r="A76" s="162" t="s">
        <v>256</v>
      </c>
      <c r="B76" s="163" t="s">
        <v>125</v>
      </c>
      <c r="C76" s="164">
        <v>246</v>
      </c>
      <c r="D76" s="123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6"/>
    </row>
    <row r="77" spans="1:22" s="159" customFormat="1" x14ac:dyDescent="0.25">
      <c r="A77" s="165" t="s">
        <v>248</v>
      </c>
      <c r="B77" s="163" t="s">
        <v>250</v>
      </c>
      <c r="C77" s="164">
        <v>247</v>
      </c>
      <c r="D77" s="157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223"/>
    </row>
    <row r="78" spans="1:22" x14ac:dyDescent="0.25">
      <c r="A78" s="129" t="s">
        <v>123</v>
      </c>
      <c r="B78" s="161" t="s">
        <v>251</v>
      </c>
      <c r="C78" s="120">
        <v>400</v>
      </c>
      <c r="D78" s="123"/>
      <c r="E78" s="125">
        <f>+E79+E80</f>
        <v>0</v>
      </c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6"/>
    </row>
    <row r="79" spans="1:22" ht="30" x14ac:dyDescent="0.25">
      <c r="A79" s="118" t="s">
        <v>110</v>
      </c>
      <c r="B79" s="161" t="s">
        <v>252</v>
      </c>
      <c r="C79" s="120">
        <v>406</v>
      </c>
      <c r="D79" s="123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6"/>
    </row>
    <row r="80" spans="1:22" x14ac:dyDescent="0.25">
      <c r="A80" s="118" t="s">
        <v>111</v>
      </c>
      <c r="B80" s="161" t="s">
        <v>253</v>
      </c>
      <c r="C80" s="120">
        <v>407</v>
      </c>
      <c r="D80" s="123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6"/>
    </row>
    <row r="81" spans="1:22" x14ac:dyDescent="0.25">
      <c r="A81" s="118" t="s">
        <v>286</v>
      </c>
      <c r="B81" s="161" t="s">
        <v>287</v>
      </c>
      <c r="C81" s="120">
        <v>880</v>
      </c>
      <c r="D81" s="123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6"/>
    </row>
    <row r="82" spans="1:22" x14ac:dyDescent="0.25">
      <c r="A82" s="50" t="s">
        <v>112</v>
      </c>
      <c r="B82" s="51" t="s">
        <v>113</v>
      </c>
      <c r="C82" s="52">
        <v>100</v>
      </c>
      <c r="D82" s="5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54" t="s">
        <v>21</v>
      </c>
    </row>
    <row r="83" spans="1:22" ht="30" x14ac:dyDescent="0.25">
      <c r="A83" s="118" t="s">
        <v>115</v>
      </c>
      <c r="B83" s="119" t="s">
        <v>114</v>
      </c>
      <c r="C83" s="120"/>
      <c r="D83" s="123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6" t="s">
        <v>21</v>
      </c>
    </row>
    <row r="84" spans="1:22" x14ac:dyDescent="0.25">
      <c r="A84" s="118" t="s">
        <v>116</v>
      </c>
      <c r="B84" s="119" t="s">
        <v>117</v>
      </c>
      <c r="C84" s="120"/>
      <c r="D84" s="123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6" t="s">
        <v>21</v>
      </c>
    </row>
    <row r="85" spans="1:22" x14ac:dyDescent="0.25">
      <c r="A85" s="118" t="s">
        <v>119</v>
      </c>
      <c r="B85" s="119" t="s">
        <v>118</v>
      </c>
      <c r="C85" s="120"/>
      <c r="D85" s="123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6" t="s">
        <v>21</v>
      </c>
    </row>
    <row r="86" spans="1:22" ht="31.9" customHeight="1" x14ac:dyDescent="0.25">
      <c r="A86" s="50" t="s">
        <v>120</v>
      </c>
      <c r="B86" s="51" t="s">
        <v>121</v>
      </c>
      <c r="C86" s="52" t="s">
        <v>21</v>
      </c>
      <c r="D86" s="5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54" t="s">
        <v>21</v>
      </c>
    </row>
    <row r="87" spans="1:22" x14ac:dyDescent="0.25">
      <c r="A87" s="118" t="s">
        <v>214</v>
      </c>
      <c r="B87" s="119" t="s">
        <v>122</v>
      </c>
      <c r="C87" s="120">
        <v>610</v>
      </c>
      <c r="D87" s="123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6" t="s">
        <v>21</v>
      </c>
    </row>
    <row r="88" spans="1:22" x14ac:dyDescent="0.25">
      <c r="A88" s="130"/>
      <c r="B88" s="166"/>
      <c r="C88" s="167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67"/>
    </row>
  </sheetData>
  <mergeCells count="11">
    <mergeCell ref="A1:V1"/>
    <mergeCell ref="A2:A3"/>
    <mergeCell ref="B2:B3"/>
    <mergeCell ref="C2:C3"/>
    <mergeCell ref="D2:D3"/>
    <mergeCell ref="E2:E3"/>
    <mergeCell ref="F2:F3"/>
    <mergeCell ref="G2:K2"/>
    <mergeCell ref="L2:L3"/>
    <mergeCell ref="M2:T2"/>
    <mergeCell ref="V2:V3"/>
  </mergeCells>
  <pageMargins left="0.44" right="0.2" top="0.57999999999999996" bottom="0.31496062992125984" header="0.31496062992125984" footer="0.31496062992125984"/>
  <pageSetup paperSize="9" scale="61" fitToHeight="2" orientation="landscape" r:id="rId1"/>
  <rowBreaks count="1" manualBreakCount="1">
    <brk id="44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view="pageBreakPreview" zoomScale="62" zoomScaleNormal="78" zoomScaleSheetLayoutView="62" workbookViewId="0">
      <selection activeCell="G11" sqref="G11"/>
    </sheetView>
  </sheetViews>
  <sheetFormatPr defaultRowHeight="15" x14ac:dyDescent="0.25"/>
  <cols>
    <col min="1" max="1" width="12.140625" style="1" customWidth="1"/>
    <col min="2" max="2" width="140.85546875" style="1" customWidth="1"/>
    <col min="3" max="3" width="11.42578125" style="1" customWidth="1"/>
    <col min="4" max="4" width="9.140625" style="1" customWidth="1"/>
    <col min="5" max="5" width="14.140625" style="109" customWidth="1"/>
    <col min="6" max="6" width="12.5703125" style="109" customWidth="1"/>
    <col min="7" max="7" width="20.28515625" style="91" customWidth="1"/>
    <col min="8" max="9" width="22.42578125" style="91" customWidth="1"/>
    <col min="10" max="10" width="19.5703125" style="91" customWidth="1"/>
    <col min="11" max="11" width="17.42578125" style="276" customWidth="1"/>
    <col min="12" max="16384" width="9.140625" style="276"/>
  </cols>
  <sheetData>
    <row r="1" spans="1:14" ht="30" customHeight="1" x14ac:dyDescent="0.25">
      <c r="A1" s="363" t="s">
        <v>165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4" ht="42" customHeight="1" x14ac:dyDescent="0.25">
      <c r="A2" s="345" t="s">
        <v>135</v>
      </c>
      <c r="B2" s="344" t="s">
        <v>12</v>
      </c>
      <c r="C2" s="344" t="s">
        <v>136</v>
      </c>
      <c r="D2" s="344" t="s">
        <v>137</v>
      </c>
      <c r="E2" s="368" t="s">
        <v>280</v>
      </c>
      <c r="F2" s="368" t="s">
        <v>281</v>
      </c>
      <c r="G2" s="344" t="s">
        <v>18</v>
      </c>
      <c r="H2" s="344"/>
      <c r="I2" s="344"/>
      <c r="J2" s="344"/>
    </row>
    <row r="3" spans="1:14" ht="81.75" customHeight="1" x14ac:dyDescent="0.25">
      <c r="A3" s="345"/>
      <c r="B3" s="344"/>
      <c r="C3" s="344"/>
      <c r="D3" s="344"/>
      <c r="E3" s="368"/>
      <c r="F3" s="368"/>
      <c r="G3" s="251" t="s">
        <v>292</v>
      </c>
      <c r="H3" s="251" t="s">
        <v>293</v>
      </c>
      <c r="I3" s="251" t="s">
        <v>294</v>
      </c>
      <c r="J3" s="251" t="s">
        <v>17</v>
      </c>
    </row>
    <row r="4" spans="1:14" s="305" customFormat="1" ht="12.75" x14ac:dyDescent="0.2">
      <c r="A4" s="302">
        <v>1</v>
      </c>
      <c r="B4" s="303">
        <v>2</v>
      </c>
      <c r="C4" s="303">
        <v>3</v>
      </c>
      <c r="D4" s="303">
        <v>4</v>
      </c>
      <c r="E4" s="304" t="s">
        <v>242</v>
      </c>
      <c r="F4" s="304" t="s">
        <v>282</v>
      </c>
      <c r="G4" s="303">
        <v>5</v>
      </c>
      <c r="H4" s="303">
        <v>6</v>
      </c>
      <c r="I4" s="303">
        <v>7</v>
      </c>
      <c r="J4" s="303">
        <v>8</v>
      </c>
    </row>
    <row r="5" spans="1:14" s="143" customFormat="1" ht="21.75" customHeight="1" x14ac:dyDescent="0.25">
      <c r="A5" s="173">
        <v>1</v>
      </c>
      <c r="B5" s="174" t="s">
        <v>182</v>
      </c>
      <c r="C5" s="175">
        <v>26000</v>
      </c>
      <c r="D5" s="175" t="s">
        <v>138</v>
      </c>
      <c r="E5" s="175"/>
      <c r="F5" s="175"/>
      <c r="G5" s="176">
        <f>G6+G8+G9+G14</f>
        <v>7864547.7999999998</v>
      </c>
      <c r="H5" s="176">
        <f>H6+H8+H9+H14</f>
        <v>4384959</v>
      </c>
      <c r="I5" s="176">
        <f>I6+I8+I9+I14</f>
        <v>4384959</v>
      </c>
      <c r="J5" s="176">
        <f>J6+J8+J9+J14+J44</f>
        <v>0</v>
      </c>
    </row>
    <row r="6" spans="1:14" x14ac:dyDescent="0.25">
      <c r="A6" s="366" t="s">
        <v>139</v>
      </c>
      <c r="B6" s="7" t="s">
        <v>25</v>
      </c>
      <c r="C6" s="367">
        <v>26100</v>
      </c>
      <c r="D6" s="367" t="s">
        <v>138</v>
      </c>
      <c r="E6" s="369"/>
      <c r="F6" s="267"/>
      <c r="G6" s="365"/>
      <c r="H6" s="365"/>
      <c r="I6" s="365"/>
      <c r="J6" s="365"/>
    </row>
    <row r="7" spans="1:14" ht="78.75" customHeight="1" x14ac:dyDescent="0.25">
      <c r="A7" s="366"/>
      <c r="B7" s="7" t="s">
        <v>183</v>
      </c>
      <c r="C7" s="367"/>
      <c r="D7" s="367"/>
      <c r="E7" s="369"/>
      <c r="F7" s="267"/>
      <c r="G7" s="365"/>
      <c r="H7" s="365"/>
      <c r="I7" s="365"/>
      <c r="J7" s="365"/>
    </row>
    <row r="8" spans="1:14" ht="33.75" customHeight="1" x14ac:dyDescent="0.25">
      <c r="A8" s="265" t="s">
        <v>140</v>
      </c>
      <c r="B8" s="7" t="s">
        <v>184</v>
      </c>
      <c r="C8" s="266">
        <v>26200</v>
      </c>
      <c r="D8" s="266" t="s">
        <v>138</v>
      </c>
      <c r="E8" s="267"/>
      <c r="F8" s="267"/>
      <c r="G8" s="264"/>
      <c r="H8" s="264"/>
      <c r="I8" s="264"/>
      <c r="J8" s="264"/>
    </row>
    <row r="9" spans="1:14" s="84" customFormat="1" ht="34.5" customHeight="1" x14ac:dyDescent="0.25">
      <c r="A9" s="310" t="s">
        <v>141</v>
      </c>
      <c r="B9" s="311" t="s">
        <v>185</v>
      </c>
      <c r="C9" s="312">
        <v>26300</v>
      </c>
      <c r="D9" s="312" t="s">
        <v>138</v>
      </c>
      <c r="E9" s="313"/>
      <c r="F9" s="313"/>
      <c r="G9" s="314">
        <v>1247459.58</v>
      </c>
      <c r="H9" s="314"/>
      <c r="I9" s="314"/>
      <c r="J9" s="314"/>
      <c r="N9" s="84" t="s">
        <v>216</v>
      </c>
    </row>
    <row r="10" spans="1:14" s="136" customFormat="1" ht="17.25" customHeight="1" x14ac:dyDescent="0.25">
      <c r="A10" s="315" t="s">
        <v>308</v>
      </c>
      <c r="B10" s="316" t="s">
        <v>239</v>
      </c>
      <c r="C10" s="313">
        <v>26310</v>
      </c>
      <c r="D10" s="313" t="s">
        <v>138</v>
      </c>
      <c r="E10" s="313"/>
      <c r="F10" s="313"/>
      <c r="G10" s="317">
        <f>G9</f>
        <v>1247459.58</v>
      </c>
      <c r="H10" s="317"/>
      <c r="I10" s="317"/>
      <c r="J10" s="317"/>
    </row>
    <row r="11" spans="1:14" s="136" customFormat="1" ht="17.25" customHeight="1" x14ac:dyDescent="0.25">
      <c r="A11" s="137"/>
      <c r="B11" s="138" t="s">
        <v>241</v>
      </c>
      <c r="C11" s="133" t="s">
        <v>240</v>
      </c>
      <c r="D11" s="133" t="s">
        <v>138</v>
      </c>
      <c r="E11" s="133"/>
      <c r="F11" s="133"/>
      <c r="G11" s="177"/>
      <c r="H11" s="177"/>
      <c r="I11" s="177"/>
      <c r="J11" s="177"/>
    </row>
    <row r="12" spans="1:14" s="209" customFormat="1" ht="17.25" customHeight="1" x14ac:dyDescent="0.25">
      <c r="A12" s="137"/>
      <c r="B12" s="138" t="s">
        <v>285</v>
      </c>
      <c r="C12" s="133" t="s">
        <v>240</v>
      </c>
      <c r="D12" s="133" t="s">
        <v>138</v>
      </c>
      <c r="E12" s="133"/>
      <c r="F12" s="133"/>
      <c r="G12" s="177"/>
      <c r="H12" s="177"/>
      <c r="I12" s="177"/>
      <c r="J12" s="177"/>
    </row>
    <row r="13" spans="1:14" s="84" customFormat="1" ht="13.5" customHeight="1" x14ac:dyDescent="0.25">
      <c r="A13" s="135" t="s">
        <v>235</v>
      </c>
      <c r="B13" s="139" t="s">
        <v>160</v>
      </c>
      <c r="C13" s="267">
        <v>26320</v>
      </c>
      <c r="D13" s="267" t="s">
        <v>138</v>
      </c>
      <c r="E13" s="267"/>
      <c r="F13" s="267"/>
      <c r="G13" s="177"/>
      <c r="H13" s="177"/>
      <c r="I13" s="177"/>
      <c r="J13" s="177"/>
    </row>
    <row r="14" spans="1:14" s="94" customFormat="1" ht="30" x14ac:dyDescent="0.25">
      <c r="A14" s="178" t="s">
        <v>142</v>
      </c>
      <c r="B14" s="179" t="s">
        <v>186</v>
      </c>
      <c r="C14" s="180">
        <v>26400</v>
      </c>
      <c r="D14" s="180" t="s">
        <v>138</v>
      </c>
      <c r="E14" s="180"/>
      <c r="F14" s="180"/>
      <c r="G14" s="181">
        <f>G15+G24+G29+G32+G36</f>
        <v>6617088.2199999997</v>
      </c>
      <c r="H14" s="181">
        <f>+H15+H24+H29+H32+H36</f>
        <v>4384959</v>
      </c>
      <c r="I14" s="181">
        <f>+I15+I24+I29+I32+I36</f>
        <v>4384959</v>
      </c>
      <c r="J14" s="181">
        <f>+J15+J24+J29+J32+J36</f>
        <v>0</v>
      </c>
    </row>
    <row r="15" spans="1:14" s="94" customFormat="1" ht="16.5" customHeight="1" x14ac:dyDescent="0.25">
      <c r="A15" s="360" t="s">
        <v>196</v>
      </c>
      <c r="B15" s="93" t="s">
        <v>25</v>
      </c>
      <c r="C15" s="361">
        <v>26410</v>
      </c>
      <c r="D15" s="361" t="s">
        <v>138</v>
      </c>
      <c r="E15" s="361"/>
      <c r="F15" s="262"/>
      <c r="G15" s="362">
        <f>+G17+G19</f>
        <v>2232129.2199999997</v>
      </c>
      <c r="H15" s="362">
        <f t="shared" ref="H15:J15" si="0">+H17+H19</f>
        <v>0</v>
      </c>
      <c r="I15" s="362">
        <f t="shared" si="0"/>
        <v>0</v>
      </c>
      <c r="J15" s="362">
        <f t="shared" si="0"/>
        <v>0</v>
      </c>
    </row>
    <row r="16" spans="1:14" s="84" customFormat="1" x14ac:dyDescent="0.25">
      <c r="A16" s="360"/>
      <c r="B16" s="93" t="s">
        <v>143</v>
      </c>
      <c r="C16" s="361"/>
      <c r="D16" s="361"/>
      <c r="E16" s="361"/>
      <c r="F16" s="262"/>
      <c r="G16" s="362"/>
      <c r="H16" s="362"/>
      <c r="I16" s="362"/>
      <c r="J16" s="362"/>
    </row>
    <row r="17" spans="1:10" s="84" customFormat="1" x14ac:dyDescent="0.25">
      <c r="A17" s="358" t="s">
        <v>144</v>
      </c>
      <c r="B17" s="212" t="s">
        <v>25</v>
      </c>
      <c r="C17" s="356">
        <v>26411</v>
      </c>
      <c r="D17" s="356" t="s">
        <v>138</v>
      </c>
      <c r="E17" s="350"/>
      <c r="F17" s="253"/>
      <c r="G17" s="351">
        <f>'2024'!F66-G9</f>
        <v>2232129.2199999997</v>
      </c>
      <c r="H17" s="351">
        <f>'2025'!F66</f>
        <v>0</v>
      </c>
      <c r="I17" s="351">
        <f>'2026'!F66</f>
        <v>0</v>
      </c>
      <c r="J17" s="351"/>
    </row>
    <row r="18" spans="1:10" s="84" customFormat="1" x14ac:dyDescent="0.25">
      <c r="A18" s="358"/>
      <c r="B18" s="111" t="s">
        <v>145</v>
      </c>
      <c r="C18" s="356"/>
      <c r="D18" s="356"/>
      <c r="E18" s="350"/>
      <c r="F18" s="253"/>
      <c r="G18" s="351"/>
      <c r="H18" s="351"/>
      <c r="I18" s="351"/>
      <c r="J18" s="351"/>
    </row>
    <row r="19" spans="1:10" s="94" customFormat="1" ht="15.75" customHeight="1" x14ac:dyDescent="0.25">
      <c r="A19" s="260" t="s">
        <v>146</v>
      </c>
      <c r="B19" s="6" t="s">
        <v>160</v>
      </c>
      <c r="C19" s="255">
        <v>26412</v>
      </c>
      <c r="D19" s="255" t="s">
        <v>138</v>
      </c>
      <c r="E19" s="256"/>
      <c r="F19" s="256"/>
      <c r="G19" s="257"/>
      <c r="H19" s="257"/>
      <c r="I19" s="257"/>
      <c r="J19" s="257"/>
    </row>
    <row r="20" spans="1:10" s="84" customFormat="1" x14ac:dyDescent="0.25">
      <c r="A20" s="12" t="s">
        <v>257</v>
      </c>
      <c r="B20" s="182" t="s">
        <v>258</v>
      </c>
      <c r="C20" s="255">
        <v>26413</v>
      </c>
      <c r="D20" s="255" t="s">
        <v>138</v>
      </c>
      <c r="E20" s="183"/>
      <c r="F20" s="183"/>
      <c r="G20" s="183"/>
      <c r="H20" s="183"/>
      <c r="I20" s="183"/>
      <c r="J20" s="277"/>
    </row>
    <row r="21" spans="1:10" s="84" customFormat="1" x14ac:dyDescent="0.25">
      <c r="A21" s="359" t="s">
        <v>259</v>
      </c>
      <c r="B21" s="6" t="s">
        <v>25</v>
      </c>
      <c r="C21" s="353">
        <v>26414</v>
      </c>
      <c r="D21" s="353" t="s">
        <v>138</v>
      </c>
      <c r="E21" s="256"/>
      <c r="F21" s="256"/>
      <c r="G21" s="257"/>
      <c r="H21" s="257"/>
      <c r="I21" s="257"/>
      <c r="J21" s="257"/>
    </row>
    <row r="22" spans="1:10" s="136" customFormat="1" x14ac:dyDescent="0.25">
      <c r="A22" s="359"/>
      <c r="B22" s="10" t="s">
        <v>145</v>
      </c>
      <c r="C22" s="353"/>
      <c r="D22" s="353"/>
      <c r="E22" s="256"/>
      <c r="F22" s="256"/>
      <c r="G22" s="257"/>
      <c r="H22" s="257"/>
      <c r="I22" s="257"/>
      <c r="J22" s="257"/>
    </row>
    <row r="23" spans="1:10" x14ac:dyDescent="0.25">
      <c r="A23" s="260" t="s">
        <v>260</v>
      </c>
      <c r="B23" s="6" t="s">
        <v>160</v>
      </c>
      <c r="C23" s="255">
        <v>26415</v>
      </c>
      <c r="D23" s="255" t="s">
        <v>138</v>
      </c>
      <c r="E23" s="256"/>
      <c r="F23" s="256"/>
      <c r="G23" s="257"/>
      <c r="H23" s="257"/>
      <c r="I23" s="257"/>
      <c r="J23" s="257"/>
    </row>
    <row r="24" spans="1:10" s="278" customFormat="1" ht="19.5" customHeight="1" x14ac:dyDescent="0.25">
      <c r="A24" s="261" t="s">
        <v>147</v>
      </c>
      <c r="B24" s="95" t="s">
        <v>148</v>
      </c>
      <c r="C24" s="262">
        <v>26420</v>
      </c>
      <c r="D24" s="262" t="s">
        <v>138</v>
      </c>
      <c r="E24" s="262"/>
      <c r="F24" s="262"/>
      <c r="G24" s="263">
        <f>+G25+G28</f>
        <v>0</v>
      </c>
      <c r="H24" s="263">
        <f t="shared" ref="H24:J24" si="1">+H25+H28</f>
        <v>0</v>
      </c>
      <c r="I24" s="263">
        <f t="shared" si="1"/>
        <v>0</v>
      </c>
      <c r="J24" s="263">
        <f t="shared" si="1"/>
        <v>0</v>
      </c>
    </row>
    <row r="25" spans="1:10" s="136" customFormat="1" ht="19.5" customHeight="1" x14ac:dyDescent="0.25">
      <c r="A25" s="358" t="s">
        <v>149</v>
      </c>
      <c r="B25" s="212" t="s">
        <v>25</v>
      </c>
      <c r="C25" s="356">
        <v>26421</v>
      </c>
      <c r="D25" s="356" t="s">
        <v>138</v>
      </c>
      <c r="E25" s="350"/>
      <c r="F25" s="253"/>
      <c r="G25" s="351">
        <f>'2024'!G66+'2024'!H66+'2024'!I66+'2024'!J66+'2024'!K66</f>
        <v>0</v>
      </c>
      <c r="H25" s="351">
        <f>'[1]2024'!G66+'[1]2024'!H66+'[1]2024'!I66+'[1]2024'!J66+'[1]2024'!K66</f>
        <v>0</v>
      </c>
      <c r="I25" s="351">
        <f>'[1]2025'!G66+'[1]2025'!H66+'[1]2025'!I66+'[1]2025'!J66+'[1]2025'!K66+'[1]2025'!L66</f>
        <v>0</v>
      </c>
      <c r="J25" s="351"/>
    </row>
    <row r="26" spans="1:10" s="84" customFormat="1" x14ac:dyDescent="0.25">
      <c r="A26" s="358"/>
      <c r="B26" s="111" t="s">
        <v>145</v>
      </c>
      <c r="C26" s="356"/>
      <c r="D26" s="356"/>
      <c r="E26" s="350"/>
      <c r="F26" s="253"/>
      <c r="G26" s="351"/>
      <c r="H26" s="351"/>
      <c r="I26" s="351"/>
      <c r="J26" s="351"/>
    </row>
    <row r="27" spans="1:10" ht="18" x14ac:dyDescent="0.25">
      <c r="A27" s="137"/>
      <c r="B27" s="138" t="s">
        <v>241</v>
      </c>
      <c r="C27" s="133" t="s">
        <v>236</v>
      </c>
      <c r="D27" s="133"/>
      <c r="E27" s="133"/>
      <c r="F27" s="133"/>
      <c r="G27" s="140"/>
      <c r="H27" s="140"/>
      <c r="I27" s="140"/>
      <c r="J27" s="140"/>
    </row>
    <row r="28" spans="1:10" x14ac:dyDescent="0.25">
      <c r="A28" s="132" t="s">
        <v>150</v>
      </c>
      <c r="B28" s="139" t="s">
        <v>187</v>
      </c>
      <c r="C28" s="256">
        <v>26422</v>
      </c>
      <c r="D28" s="256" t="s">
        <v>138</v>
      </c>
      <c r="E28" s="256"/>
      <c r="F28" s="256"/>
      <c r="G28" s="184"/>
      <c r="H28" s="184"/>
      <c r="I28" s="184"/>
      <c r="J28" s="184"/>
    </row>
    <row r="29" spans="1:10" s="232" customFormat="1" x14ac:dyDescent="0.25">
      <c r="A29" s="228" t="s">
        <v>151</v>
      </c>
      <c r="B29" s="229" t="s">
        <v>188</v>
      </c>
      <c r="C29" s="230">
        <v>26430</v>
      </c>
      <c r="D29" s="230" t="s">
        <v>138</v>
      </c>
      <c r="E29" s="230"/>
      <c r="F29" s="230"/>
      <c r="G29" s="231">
        <f>G30</f>
        <v>0</v>
      </c>
      <c r="H29" s="231"/>
      <c r="I29" s="231"/>
      <c r="J29" s="231"/>
    </row>
    <row r="30" spans="1:10" s="232" customFormat="1" ht="18" x14ac:dyDescent="0.25">
      <c r="A30" s="137"/>
      <c r="B30" s="138" t="s">
        <v>241</v>
      </c>
      <c r="C30" s="133" t="s">
        <v>237</v>
      </c>
      <c r="D30" s="133"/>
      <c r="E30" s="133"/>
      <c r="F30" s="133"/>
      <c r="G30" s="184"/>
      <c r="H30" s="141"/>
      <c r="I30" s="141"/>
      <c r="J30" s="141"/>
    </row>
    <row r="31" spans="1:10" s="113" customFormat="1" ht="18" x14ac:dyDescent="0.25">
      <c r="A31" s="137"/>
      <c r="B31" s="138" t="s">
        <v>285</v>
      </c>
      <c r="C31" s="133" t="s">
        <v>261</v>
      </c>
      <c r="D31" s="133"/>
      <c r="E31" s="133"/>
      <c r="F31" s="133"/>
      <c r="G31" s="141"/>
      <c r="H31" s="141"/>
      <c r="I31" s="141"/>
      <c r="J31" s="141"/>
    </row>
    <row r="32" spans="1:10" s="84" customFormat="1" x14ac:dyDescent="0.25">
      <c r="A32" s="121" t="s">
        <v>152</v>
      </c>
      <c r="B32" s="11" t="s">
        <v>153</v>
      </c>
      <c r="C32" s="12">
        <v>26440</v>
      </c>
      <c r="D32" s="12" t="s">
        <v>138</v>
      </c>
      <c r="E32" s="252"/>
      <c r="F32" s="252"/>
      <c r="G32" s="90">
        <f>+G33+G35</f>
        <v>0</v>
      </c>
      <c r="H32" s="90">
        <f t="shared" ref="H32:J32" si="2">+H33+H35</f>
        <v>0</v>
      </c>
      <c r="I32" s="90">
        <f t="shared" si="2"/>
        <v>0</v>
      </c>
      <c r="J32" s="90">
        <f t="shared" si="2"/>
        <v>0</v>
      </c>
    </row>
    <row r="33" spans="1:10" s="136" customFormat="1" x14ac:dyDescent="0.25">
      <c r="A33" s="359" t="s">
        <v>154</v>
      </c>
      <c r="B33" s="6" t="s">
        <v>25</v>
      </c>
      <c r="C33" s="353">
        <v>26441</v>
      </c>
      <c r="D33" s="353" t="s">
        <v>138</v>
      </c>
      <c r="E33" s="354"/>
      <c r="F33" s="256"/>
      <c r="G33" s="355"/>
      <c r="H33" s="355"/>
      <c r="I33" s="355"/>
      <c r="J33" s="355"/>
    </row>
    <row r="34" spans="1:10" s="84" customFormat="1" x14ac:dyDescent="0.25">
      <c r="A34" s="359"/>
      <c r="B34" s="10" t="s">
        <v>145</v>
      </c>
      <c r="C34" s="353"/>
      <c r="D34" s="353"/>
      <c r="E34" s="354"/>
      <c r="F34" s="256"/>
      <c r="G34" s="355"/>
      <c r="H34" s="355"/>
      <c r="I34" s="355"/>
      <c r="J34" s="355"/>
    </row>
    <row r="35" spans="1:10" s="94" customFormat="1" x14ac:dyDescent="0.25">
      <c r="A35" s="260" t="s">
        <v>155</v>
      </c>
      <c r="B35" s="6" t="s">
        <v>160</v>
      </c>
      <c r="C35" s="255">
        <v>26442</v>
      </c>
      <c r="D35" s="255" t="s">
        <v>138</v>
      </c>
      <c r="E35" s="256"/>
      <c r="F35" s="256"/>
      <c r="G35" s="257"/>
      <c r="H35" s="257"/>
      <c r="I35" s="257"/>
      <c r="J35" s="257"/>
    </row>
    <row r="36" spans="1:10" s="115" customFormat="1" x14ac:dyDescent="0.25">
      <c r="A36" s="261" t="s">
        <v>156</v>
      </c>
      <c r="B36" s="93" t="s">
        <v>157</v>
      </c>
      <c r="C36" s="262">
        <v>26450</v>
      </c>
      <c r="D36" s="262" t="s">
        <v>138</v>
      </c>
      <c r="E36" s="262"/>
      <c r="F36" s="262"/>
      <c r="G36" s="263">
        <f>'2024'!N66+'2024'!O66+'2024'!P66+'2024'!Q66</f>
        <v>4384959</v>
      </c>
      <c r="H36" s="263">
        <f>'2025'!M66+'2025'!N66+'2025'!O66+'2025'!P66</f>
        <v>4384959</v>
      </c>
      <c r="I36" s="263">
        <f>'2026'!M66+'2026'!N66+'2026'!O66+'2026'!P66</f>
        <v>4384959</v>
      </c>
      <c r="J36" s="263">
        <f t="shared" ref="J36" si="3">+J37+J41</f>
        <v>0</v>
      </c>
    </row>
    <row r="37" spans="1:10" s="142" customFormat="1" x14ac:dyDescent="0.25">
      <c r="A37" s="358" t="s">
        <v>158</v>
      </c>
      <c r="B37" s="212" t="s">
        <v>25</v>
      </c>
      <c r="C37" s="356">
        <v>26451</v>
      </c>
      <c r="D37" s="356" t="s">
        <v>138</v>
      </c>
      <c r="E37" s="350"/>
      <c r="F37" s="253"/>
      <c r="G37" s="351">
        <f>G36-G41</f>
        <v>1984959</v>
      </c>
      <c r="H37" s="351">
        <f t="shared" ref="H37:I37" si="4">H36-H41</f>
        <v>1984959</v>
      </c>
      <c r="I37" s="351">
        <f t="shared" si="4"/>
        <v>1984959</v>
      </c>
      <c r="J37" s="351"/>
    </row>
    <row r="38" spans="1:10" s="84" customFormat="1" x14ac:dyDescent="0.25">
      <c r="A38" s="358"/>
      <c r="B38" s="111" t="s">
        <v>145</v>
      </c>
      <c r="C38" s="356"/>
      <c r="D38" s="356"/>
      <c r="E38" s="350"/>
      <c r="F38" s="253"/>
      <c r="G38" s="351"/>
      <c r="H38" s="351"/>
      <c r="I38" s="351"/>
      <c r="J38" s="351"/>
    </row>
    <row r="39" spans="1:10" s="84" customFormat="1" ht="18" x14ac:dyDescent="0.25">
      <c r="A39" s="137"/>
      <c r="B39" s="138" t="s">
        <v>241</v>
      </c>
      <c r="C39" s="133" t="s">
        <v>238</v>
      </c>
      <c r="D39" s="133"/>
      <c r="E39" s="133"/>
      <c r="F39" s="133"/>
      <c r="G39" s="140"/>
      <c r="H39" s="140"/>
      <c r="I39" s="140"/>
      <c r="J39" s="140"/>
    </row>
    <row r="40" spans="1:10" s="113" customFormat="1" ht="18" x14ac:dyDescent="0.25">
      <c r="A40" s="137"/>
      <c r="B40" s="138" t="s">
        <v>285</v>
      </c>
      <c r="C40" s="133" t="s">
        <v>262</v>
      </c>
      <c r="D40" s="133"/>
      <c r="E40" s="133"/>
      <c r="F40" s="133"/>
      <c r="G40" s="184"/>
      <c r="H40" s="184"/>
      <c r="I40" s="184"/>
      <c r="J40" s="184"/>
    </row>
    <row r="41" spans="1:10" s="84" customFormat="1" ht="17.25" customHeight="1" x14ac:dyDescent="0.25">
      <c r="A41" s="259" t="s">
        <v>159</v>
      </c>
      <c r="B41" s="111" t="s">
        <v>160</v>
      </c>
      <c r="C41" s="258">
        <v>26452</v>
      </c>
      <c r="D41" s="258" t="s">
        <v>138</v>
      </c>
      <c r="E41" s="253"/>
      <c r="F41" s="253"/>
      <c r="G41" s="254">
        <v>2400000</v>
      </c>
      <c r="H41" s="254">
        <v>2400000</v>
      </c>
      <c r="I41" s="254">
        <v>2400000</v>
      </c>
      <c r="J41" s="254"/>
    </row>
    <row r="42" spans="1:10" s="84" customFormat="1" ht="31.5" customHeight="1" x14ac:dyDescent="0.25">
      <c r="A42" s="261" t="s">
        <v>161</v>
      </c>
      <c r="B42" s="97" t="s">
        <v>189</v>
      </c>
      <c r="C42" s="262">
        <v>26500</v>
      </c>
      <c r="D42" s="262" t="s">
        <v>138</v>
      </c>
      <c r="E42" s="262"/>
      <c r="F42" s="262"/>
      <c r="G42" s="263">
        <f>G43</f>
        <v>4217088.22</v>
      </c>
      <c r="H42" s="263">
        <f t="shared" ref="H42:J42" si="5">H43</f>
        <v>1984959</v>
      </c>
      <c r="I42" s="263">
        <f t="shared" si="5"/>
        <v>1984959</v>
      </c>
      <c r="J42" s="263">
        <f t="shared" si="5"/>
        <v>0</v>
      </c>
    </row>
    <row r="43" spans="1:10" s="84" customFormat="1" ht="14.45" customHeight="1" x14ac:dyDescent="0.25">
      <c r="A43" s="185"/>
      <c r="B43" s="210" t="s">
        <v>162</v>
      </c>
      <c r="C43" s="258">
        <v>26510</v>
      </c>
      <c r="D43" s="114"/>
      <c r="E43" s="186"/>
      <c r="F43" s="186"/>
      <c r="G43" s="254">
        <f>G37+G25+G17</f>
        <v>4217088.22</v>
      </c>
      <c r="H43" s="254">
        <f>H37+H25+H17</f>
        <v>1984959</v>
      </c>
      <c r="I43" s="254">
        <f t="shared" ref="I43:J43" si="6">I37+I25+I17</f>
        <v>1984959</v>
      </c>
      <c r="J43" s="254">
        <f t="shared" si="6"/>
        <v>0</v>
      </c>
    </row>
    <row r="44" spans="1:10" ht="29.25" customHeight="1" x14ac:dyDescent="0.25">
      <c r="A44" s="261" t="s">
        <v>163</v>
      </c>
      <c r="B44" s="211" t="s">
        <v>164</v>
      </c>
      <c r="C44" s="262">
        <v>26600</v>
      </c>
      <c r="D44" s="262" t="s">
        <v>138</v>
      </c>
      <c r="E44" s="262"/>
      <c r="F44" s="262"/>
      <c r="G44" s="263">
        <f>+G45</f>
        <v>2400000</v>
      </c>
      <c r="H44" s="263">
        <f t="shared" ref="H44:J44" si="7">+H45</f>
        <v>2400000</v>
      </c>
      <c r="I44" s="263">
        <f t="shared" si="7"/>
        <v>2400000</v>
      </c>
      <c r="J44" s="263">
        <f t="shared" si="7"/>
        <v>0</v>
      </c>
    </row>
    <row r="45" spans="1:10" s="279" customFormat="1" x14ac:dyDescent="0.25">
      <c r="A45" s="185"/>
      <c r="B45" s="210" t="s">
        <v>162</v>
      </c>
      <c r="C45" s="258">
        <v>26610</v>
      </c>
      <c r="D45" s="114"/>
      <c r="E45" s="186"/>
      <c r="F45" s="186"/>
      <c r="G45" s="254">
        <f>G41</f>
        <v>2400000</v>
      </c>
      <c r="H45" s="254">
        <f t="shared" ref="H45:J45" si="8">H41</f>
        <v>2400000</v>
      </c>
      <c r="I45" s="254">
        <f t="shared" si="8"/>
        <v>2400000</v>
      </c>
      <c r="J45" s="254">
        <f t="shared" si="8"/>
        <v>0</v>
      </c>
    </row>
    <row r="46" spans="1:10" s="279" customFormat="1" x14ac:dyDescent="0.25">
      <c r="A46" s="109"/>
      <c r="B46" s="280"/>
      <c r="C46" s="281"/>
      <c r="D46" s="282"/>
      <c r="E46" s="282"/>
      <c r="F46" s="282"/>
      <c r="G46" s="283" t="s">
        <v>216</v>
      </c>
      <c r="H46" s="284"/>
    </row>
    <row r="47" spans="1:10" s="279" customFormat="1" ht="21" customHeight="1" x14ac:dyDescent="0.25">
      <c r="A47" s="109"/>
      <c r="B47" s="280"/>
      <c r="C47" s="281"/>
      <c r="D47" s="282"/>
      <c r="E47" s="282"/>
      <c r="F47" s="282"/>
      <c r="G47" s="283"/>
      <c r="H47" s="284"/>
    </row>
    <row r="48" spans="1:10" s="279" customFormat="1" ht="16.5" hidden="1" customHeight="1" x14ac:dyDescent="0.25">
      <c r="A48" s="109"/>
      <c r="B48" s="107" t="s">
        <v>289</v>
      </c>
      <c r="C48" s="281"/>
      <c r="D48" s="83" t="s">
        <v>283</v>
      </c>
      <c r="E48" s="282"/>
      <c r="F48" s="282"/>
      <c r="G48" s="283"/>
      <c r="H48" s="284"/>
    </row>
    <row r="49" spans="1:20" s="279" customFormat="1" hidden="1" x14ac:dyDescent="0.25">
      <c r="A49" s="109"/>
      <c r="B49" s="107" t="s">
        <v>270</v>
      </c>
      <c r="C49" s="82"/>
      <c r="D49" s="83" t="s">
        <v>271</v>
      </c>
      <c r="E49" s="134"/>
      <c r="F49" s="282"/>
      <c r="G49" s="283"/>
      <c r="H49" s="284"/>
    </row>
    <row r="50" spans="1:20" s="279" customFormat="1" ht="16.5" customHeight="1" x14ac:dyDescent="0.25">
      <c r="A50" s="187"/>
      <c r="B50" s="107" t="s">
        <v>263</v>
      </c>
      <c r="C50" s="108"/>
      <c r="D50" s="357" t="s">
        <v>264</v>
      </c>
      <c r="E50" s="357"/>
      <c r="F50" s="108"/>
      <c r="G50" s="188"/>
    </row>
    <row r="51" spans="1:20" s="292" customFormat="1" ht="12.75" x14ac:dyDescent="0.2">
      <c r="A51" s="286"/>
      <c r="B51" s="287" t="s">
        <v>213</v>
      </c>
      <c r="C51" s="288"/>
      <c r="D51" s="289" t="s">
        <v>179</v>
      </c>
      <c r="E51" s="290"/>
      <c r="F51" s="290"/>
      <c r="G51" s="291" t="s">
        <v>216</v>
      </c>
    </row>
    <row r="52" spans="1:20" x14ac:dyDescent="0.25">
      <c r="H52" s="116"/>
    </row>
    <row r="53" spans="1:20" x14ac:dyDescent="0.25">
      <c r="H53" s="116"/>
    </row>
    <row r="54" spans="1:20" ht="18" customHeight="1" x14ac:dyDescent="0.25">
      <c r="B54" s="285" t="s">
        <v>265</v>
      </c>
      <c r="H54" s="116"/>
    </row>
    <row r="55" spans="1:20" s="193" customFormat="1" ht="18" hidden="1" customHeight="1" x14ac:dyDescent="0.25">
      <c r="A55" s="189"/>
      <c r="B55" s="117" t="s">
        <v>266</v>
      </c>
      <c r="C55" s="189"/>
      <c r="D55" s="189" t="s">
        <v>267</v>
      </c>
      <c r="E55" s="190"/>
      <c r="F55" s="190"/>
      <c r="G55" s="191"/>
      <c r="H55" s="192" t="s">
        <v>211</v>
      </c>
      <c r="J55" s="191"/>
      <c r="T55" s="193" t="s">
        <v>216</v>
      </c>
    </row>
    <row r="56" spans="1:20" s="84" customFormat="1" ht="18" hidden="1" customHeight="1" x14ac:dyDescent="0.25">
      <c r="A56" s="82"/>
      <c r="B56" s="117" t="s">
        <v>268</v>
      </c>
      <c r="C56" s="82"/>
      <c r="D56" s="189" t="s">
        <v>269</v>
      </c>
      <c r="E56" s="194"/>
      <c r="F56" s="194"/>
      <c r="G56" s="112"/>
      <c r="H56" s="192" t="s">
        <v>211</v>
      </c>
      <c r="J56" s="112"/>
    </row>
    <row r="57" spans="1:20" s="84" customFormat="1" ht="18" customHeight="1" x14ac:dyDescent="0.25">
      <c r="A57" s="82"/>
      <c r="B57" s="107" t="s">
        <v>270</v>
      </c>
      <c r="C57" s="82"/>
      <c r="D57" s="83" t="s">
        <v>271</v>
      </c>
      <c r="E57" s="134"/>
      <c r="F57" s="134"/>
      <c r="G57" s="92"/>
      <c r="H57" s="192" t="s">
        <v>211</v>
      </c>
    </row>
    <row r="58" spans="1:20" s="297" customFormat="1" ht="12.75" x14ac:dyDescent="0.2">
      <c r="A58" s="293"/>
      <c r="B58" s="294" t="s">
        <v>212</v>
      </c>
      <c r="C58" s="293"/>
      <c r="D58" s="293" t="s">
        <v>180</v>
      </c>
      <c r="E58" s="288"/>
      <c r="F58" s="288"/>
      <c r="G58" s="295"/>
      <c r="H58" s="296" t="s">
        <v>181</v>
      </c>
    </row>
    <row r="59" spans="1:20" x14ac:dyDescent="0.25">
      <c r="B59" s="285"/>
    </row>
    <row r="61" spans="1:20" ht="59.25" customHeight="1" x14ac:dyDescent="0.25">
      <c r="A61" s="349" t="s">
        <v>288</v>
      </c>
      <c r="B61" s="349"/>
      <c r="C61" s="349"/>
      <c r="D61" s="349"/>
      <c r="E61" s="349"/>
      <c r="F61" s="349"/>
      <c r="G61" s="349"/>
      <c r="H61" s="349"/>
      <c r="I61" s="349"/>
      <c r="J61" s="349"/>
    </row>
    <row r="62" spans="1:20" x14ac:dyDescent="0.25">
      <c r="B62" s="352" t="s">
        <v>216</v>
      </c>
    </row>
    <row r="63" spans="1:20" x14ac:dyDescent="0.25">
      <c r="B63" s="352"/>
    </row>
    <row r="65" spans="2:4" x14ac:dyDescent="0.25">
      <c r="B65" s="1" t="s">
        <v>216</v>
      </c>
      <c r="D65" s="1" t="s">
        <v>216</v>
      </c>
    </row>
    <row r="68" spans="2:4" x14ac:dyDescent="0.25">
      <c r="B68" s="1" t="s">
        <v>284</v>
      </c>
    </row>
  </sheetData>
  <mergeCells count="62">
    <mergeCell ref="A1:J1"/>
    <mergeCell ref="I6:I7"/>
    <mergeCell ref="J6:J7"/>
    <mergeCell ref="A2:A3"/>
    <mergeCell ref="B2:B3"/>
    <mergeCell ref="C2:C3"/>
    <mergeCell ref="D2:D3"/>
    <mergeCell ref="G2:J2"/>
    <mergeCell ref="A6:A7"/>
    <mergeCell ref="C6:C7"/>
    <mergeCell ref="D6:D7"/>
    <mergeCell ref="G6:G7"/>
    <mergeCell ref="H6:H7"/>
    <mergeCell ref="E2:E3"/>
    <mergeCell ref="E6:E7"/>
    <mergeCell ref="F2:F3"/>
    <mergeCell ref="I37:I38"/>
    <mergeCell ref="J37:J38"/>
    <mergeCell ref="H15:H16"/>
    <mergeCell ref="I15:I16"/>
    <mergeCell ref="J15:J16"/>
    <mergeCell ref="H17:H18"/>
    <mergeCell ref="I17:I18"/>
    <mergeCell ref="J17:J18"/>
    <mergeCell ref="J25:J26"/>
    <mergeCell ref="J33:J34"/>
    <mergeCell ref="H37:H38"/>
    <mergeCell ref="A15:A16"/>
    <mergeCell ref="C15:C16"/>
    <mergeCell ref="D15:D16"/>
    <mergeCell ref="E15:E16"/>
    <mergeCell ref="G15:G16"/>
    <mergeCell ref="A21:A22"/>
    <mergeCell ref="C21:C22"/>
    <mergeCell ref="D21:D22"/>
    <mergeCell ref="A17:A18"/>
    <mergeCell ref="C17:C18"/>
    <mergeCell ref="D17:D18"/>
    <mergeCell ref="A37:A38"/>
    <mergeCell ref="C37:C38"/>
    <mergeCell ref="D37:D38"/>
    <mergeCell ref="E37:E38"/>
    <mergeCell ref="G25:G26"/>
    <mergeCell ref="A33:A34"/>
    <mergeCell ref="A25:A26"/>
    <mergeCell ref="G37:G38"/>
    <mergeCell ref="A61:J61"/>
    <mergeCell ref="E17:E18"/>
    <mergeCell ref="G17:G18"/>
    <mergeCell ref="B62:B63"/>
    <mergeCell ref="H25:H26"/>
    <mergeCell ref="I25:I26"/>
    <mergeCell ref="C33:C34"/>
    <mergeCell ref="D33:D34"/>
    <mergeCell ref="E33:E34"/>
    <mergeCell ref="G33:G34"/>
    <mergeCell ref="H33:H34"/>
    <mergeCell ref="I33:I34"/>
    <mergeCell ref="C25:C26"/>
    <mergeCell ref="D25:D26"/>
    <mergeCell ref="E25:E26"/>
    <mergeCell ref="D50:E50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29" location="P1121" display="P1121"/>
    <hyperlink ref="B34" r:id="rId4" display="consultantplus://offline/ref=C6A4D78669D02F5015F66DF49E9348C80A54B5E7A14F74C3C60CB5FEB64CC47F5C486DCC3DBFBC4ED3CEB4E35Fq9mAI"/>
    <hyperlink ref="B38" r:id="rId5" display="consultantplus://offline/ref=C6A4D78669D02F5015F66DF49E9348C80A54B5E7A14F74C3C60CB5FEB64CC47F5C486DCC3DBFBC4ED3CEB4E35Fq9mAI"/>
    <hyperlink ref="B41" r:id="rId6" display="consultantplus://offline/ref=C6A4D78669D02F5015F66DF49E9348C80A57B3E5A44A74C3C60CB5FEB64CC47F5C486DCC3DBFBC4ED3CEB4E35Fq9mAI"/>
    <hyperlink ref="B44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  <hyperlink ref="B10" r:id="rId9" display="consultantplus://offline/ref=C6A4D78669D02F5015F66DF49E9348C80A54B5E7A14F74C3C60CB5FEB64CC47F5C486DCC3DBFBC4ED3CEB4E35Fq9mAI"/>
  </hyperlinks>
  <pageMargins left="0.19685039370078741" right="0" top="0.27559055118110237" bottom="0.15748031496062992" header="0.27559055118110237" footer="0.15748031496062992"/>
  <pageSetup paperSize="9" scale="5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ДОУ №31</vt:lpstr>
      <vt:lpstr>Разд.1</vt:lpstr>
      <vt:lpstr>2024</vt:lpstr>
      <vt:lpstr>2025</vt:lpstr>
      <vt:lpstr>2026</vt:lpstr>
      <vt:lpstr>Разд.1.4</vt:lpstr>
      <vt:lpstr>Разд.2</vt:lpstr>
      <vt:lpstr>'2024'!Область_печати</vt:lpstr>
      <vt:lpstr>'2025'!Область_печати</vt:lpstr>
      <vt:lpstr>'2026'!Область_печати</vt:lpstr>
      <vt:lpstr>'ДОУ №31'!Область_печати</vt:lpstr>
      <vt:lpstr>Разд.1!Область_печати</vt:lpstr>
      <vt:lpstr>Разд.1.4!Область_печати</vt:lpstr>
      <vt:lpstr>Разд.2!Область_печати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2023-12-22T07:50:30Z</cp:lastPrinted>
  <dcterms:created xsi:type="dcterms:W3CDTF">2019-07-03T12:22:02Z</dcterms:created>
  <dcterms:modified xsi:type="dcterms:W3CDTF">2024-01-10T10:03:56Z</dcterms:modified>
</cp:coreProperties>
</file>